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codeName="AcestRegistruDeLucru" hidePivotFieldList="1" defaultThemeVersion="124226"/>
  <mc:AlternateContent xmlns:mc="http://schemas.openxmlformats.org/markup-compatibility/2006">
    <mc:Choice Requires="x15">
      <x15ac:absPath xmlns:x15ac="http://schemas.microsoft.com/office/spreadsheetml/2010/11/ac" url="Z:\Departamente\POR 2021-2027\Ghiduri\MACHETE\machete 2024\machete curate 27.01.2024\varianta 3- 15 si 5%\"/>
    </mc:Choice>
  </mc:AlternateContent>
  <xr:revisionPtr revIDLastSave="0" documentId="13_ncr:1_{B1408D34-9914-4F9C-9017-7B3BAFCECDB9}" xr6:coauthVersionLast="47" xr6:coauthVersionMax="47" xr10:uidLastSave="{00000000-0000-0000-0000-000000000000}"/>
  <bookViews>
    <workbookView xWindow="-108" yWindow="-108" windowWidth="23256" windowHeight="12576" tabRatio="885" activeTab="2" xr2:uid="{00000000-000D-0000-FFFF-FFFF00000000}"/>
  </bookViews>
  <sheets>
    <sheet name="Instructiuni" sheetId="47" r:id="rId1"/>
    <sheet name="Matrice Corelare Buget cu Deviz" sheetId="51" r:id="rId2"/>
    <sheet name="Buget_cerere" sheetId="15" r:id="rId3"/>
    <sheet name="Buget Obiective" sheetId="53" state="hidden" r:id="rId4"/>
    <sheet name="Buget Categorii Cheltuieli" sheetId="52" r:id="rId5"/>
    <sheet name="Export SMIS A NU SE ANEXA!" sheetId="49" r:id="rId6"/>
    <sheet name="Buget Sintetic" sheetId="48" r:id="rId7"/>
  </sheets>
  <externalReferences>
    <externalReference r:id="rId8"/>
  </externalReferences>
  <definedNames>
    <definedName name="FDR">'[1]1-Inputuri'!$E$26</definedName>
    <definedName name="OLE_LINK1" localSheetId="2">Buget_cerere!$F$80</definedName>
    <definedName name="TVA">#REF!</definedName>
    <definedName name="_xlnm.Print_Area" localSheetId="6">'Buget Sintetic'!$A$1:$L$54</definedName>
    <definedName name="_xlnm.Print_Area" localSheetId="2">Buget_cerere!$A$1:$S$95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70" i="15" l="1"/>
  <c r="F72" i="15"/>
  <c r="L69" i="15"/>
  <c r="C90" i="15"/>
  <c r="N36" i="15"/>
  <c r="C36" i="15"/>
  <c r="C37" i="15"/>
  <c r="N72" i="15"/>
  <c r="C72" i="15"/>
  <c r="C77" i="15"/>
  <c r="C76" i="15"/>
  <c r="E69" i="15"/>
  <c r="E7" i="15"/>
  <c r="E8" i="15"/>
  <c r="E9" i="15"/>
  <c r="E12" i="15"/>
  <c r="E16" i="15"/>
  <c r="E17" i="15"/>
  <c r="E18" i="15"/>
  <c r="E15" i="15"/>
  <c r="E19" i="15"/>
  <c r="E20" i="15"/>
  <c r="E23" i="15"/>
  <c r="E24" i="15"/>
  <c r="E25" i="15"/>
  <c r="E26" i="15"/>
  <c r="E27" i="15"/>
  <c r="E28" i="15"/>
  <c r="E22" i="15"/>
  <c r="E32" i="15"/>
  <c r="E33" i="15"/>
  <c r="E34" i="15"/>
  <c r="E31" i="15"/>
  <c r="E35" i="15"/>
  <c r="E30" i="15"/>
  <c r="E38" i="15"/>
  <c r="E39" i="15"/>
  <c r="E37" i="15"/>
  <c r="E40" i="15"/>
  <c r="E41" i="15"/>
  <c r="E36" i="15"/>
  <c r="E44" i="15"/>
  <c r="E45" i="15"/>
  <c r="E46" i="15"/>
  <c r="E47" i="15"/>
  <c r="E48" i="15"/>
  <c r="E49" i="15"/>
  <c r="E50" i="15"/>
  <c r="E53" i="15"/>
  <c r="N37" i="15"/>
  <c r="Q37" i="15"/>
  <c r="Q36" i="15"/>
  <c r="P37" i="15"/>
  <c r="P36" i="15"/>
  <c r="O37" i="15"/>
  <c r="O36" i="15"/>
  <c r="D37" i="15"/>
  <c r="D36" i="15"/>
  <c r="F37" i="15"/>
  <c r="F36" i="15"/>
  <c r="G37" i="15"/>
  <c r="G36" i="15"/>
  <c r="H41" i="15"/>
  <c r="H38" i="15"/>
  <c r="H39" i="15"/>
  <c r="H37" i="15"/>
  <c r="H40" i="15"/>
  <c r="H36" i="15"/>
  <c r="I41" i="15"/>
  <c r="I38" i="15"/>
  <c r="I39" i="15"/>
  <c r="I37" i="15"/>
  <c r="I40" i="15"/>
  <c r="I36" i="15"/>
  <c r="E21" i="15"/>
  <c r="L14" i="15"/>
  <c r="N15" i="15"/>
  <c r="N22" i="15"/>
  <c r="N31" i="15"/>
  <c r="N30" i="15"/>
  <c r="N42" i="15"/>
  <c r="N10" i="15"/>
  <c r="N13" i="15"/>
  <c r="N50" i="15"/>
  <c r="N52" i="15"/>
  <c r="N55" i="15"/>
  <c r="N63" i="15"/>
  <c r="N67" i="15"/>
  <c r="N71" i="15"/>
  <c r="R6" i="15"/>
  <c r="R7" i="15"/>
  <c r="R8" i="15"/>
  <c r="R9" i="15"/>
  <c r="R10" i="15"/>
  <c r="R12" i="15"/>
  <c r="R13" i="15"/>
  <c r="R16" i="15"/>
  <c r="R17" i="15"/>
  <c r="R18" i="15"/>
  <c r="R15" i="15"/>
  <c r="R19" i="15"/>
  <c r="R20" i="15"/>
  <c r="R23" i="15"/>
  <c r="R24" i="15"/>
  <c r="R25" i="15"/>
  <c r="R26" i="15"/>
  <c r="R27" i="15"/>
  <c r="R28" i="15"/>
  <c r="R22" i="15"/>
  <c r="R29" i="15"/>
  <c r="O31" i="15"/>
  <c r="P31" i="15"/>
  <c r="Q31" i="15"/>
  <c r="R31" i="15"/>
  <c r="R35" i="15"/>
  <c r="R30" i="15"/>
  <c r="R38" i="15"/>
  <c r="R39" i="15"/>
  <c r="R37" i="15"/>
  <c r="R40" i="15"/>
  <c r="R41" i="15"/>
  <c r="R36" i="15"/>
  <c r="R21" i="15"/>
  <c r="R42" i="15"/>
  <c r="R44" i="15"/>
  <c r="R45" i="15"/>
  <c r="R46" i="15"/>
  <c r="R47" i="15"/>
  <c r="R48" i="15"/>
  <c r="R49" i="15"/>
  <c r="R50" i="15"/>
  <c r="R53" i="15"/>
  <c r="R54" i="15"/>
  <c r="R52" i="15"/>
  <c r="R56" i="15"/>
  <c r="R57" i="15"/>
  <c r="R58" i="15"/>
  <c r="R59" i="15"/>
  <c r="R60" i="15"/>
  <c r="R55" i="15"/>
  <c r="R62" i="15"/>
  <c r="R61" i="15"/>
  <c r="R63" i="15"/>
  <c r="R65" i="15"/>
  <c r="R66" i="15"/>
  <c r="R67" i="15"/>
  <c r="R69" i="15"/>
  <c r="R70" i="15"/>
  <c r="R71" i="15"/>
  <c r="R72" i="15"/>
  <c r="Q30" i="15"/>
  <c r="Q15" i="15"/>
  <c r="Q22" i="15"/>
  <c r="Q42" i="15"/>
  <c r="Q10" i="15"/>
  <c r="Q13" i="15"/>
  <c r="Q67" i="15"/>
  <c r="Q55" i="15"/>
  <c r="Q52" i="15"/>
  <c r="Q63" i="15"/>
  <c r="Q50" i="15"/>
  <c r="Q71" i="15"/>
  <c r="Q72" i="15"/>
  <c r="P30" i="15"/>
  <c r="P15" i="15"/>
  <c r="P22" i="15"/>
  <c r="P42" i="15"/>
  <c r="P10" i="15"/>
  <c r="P13" i="15"/>
  <c r="P67" i="15"/>
  <c r="P55" i="15"/>
  <c r="P52" i="15"/>
  <c r="P63" i="15"/>
  <c r="P50" i="15"/>
  <c r="P71" i="15"/>
  <c r="P72" i="15"/>
  <c r="O30" i="15"/>
  <c r="O15" i="15"/>
  <c r="O22" i="15"/>
  <c r="O42" i="15"/>
  <c r="O10" i="15"/>
  <c r="O13" i="15"/>
  <c r="O67" i="15"/>
  <c r="O55" i="15"/>
  <c r="O52" i="15"/>
  <c r="O63" i="15"/>
  <c r="O50" i="15"/>
  <c r="O71" i="15"/>
  <c r="O72" i="15"/>
  <c r="D15" i="15"/>
  <c r="D22" i="15"/>
  <c r="D31" i="15"/>
  <c r="D30" i="15"/>
  <c r="D42" i="15"/>
  <c r="D71" i="15"/>
  <c r="D10" i="15"/>
  <c r="D13" i="15"/>
  <c r="D50" i="15"/>
  <c r="D52" i="15"/>
  <c r="D55" i="15"/>
  <c r="D63" i="15"/>
  <c r="D67" i="15"/>
  <c r="D72" i="15"/>
  <c r="E29" i="15"/>
  <c r="E42" i="15"/>
  <c r="E70" i="15"/>
  <c r="E71" i="15"/>
  <c r="E6" i="15"/>
  <c r="E10" i="15"/>
  <c r="E13" i="15"/>
  <c r="E54" i="15"/>
  <c r="E52" i="15"/>
  <c r="E57" i="15"/>
  <c r="E59" i="15"/>
  <c r="E60" i="15"/>
  <c r="E56" i="15"/>
  <c r="E58" i="15"/>
  <c r="E55" i="15"/>
  <c r="E61" i="15"/>
  <c r="E62" i="15"/>
  <c r="E63" i="15"/>
  <c r="E65" i="15"/>
  <c r="E66" i="15"/>
  <c r="E67" i="15"/>
  <c r="E72" i="15"/>
  <c r="F15" i="15"/>
  <c r="F22" i="15"/>
  <c r="F31" i="15"/>
  <c r="F30" i="15"/>
  <c r="F42" i="15"/>
  <c r="F71" i="15"/>
  <c r="F50" i="15"/>
  <c r="F67" i="15"/>
  <c r="F55" i="15"/>
  <c r="F52" i="15"/>
  <c r="F63" i="15"/>
  <c r="F13" i="15"/>
  <c r="F10" i="15"/>
  <c r="G15" i="15"/>
  <c r="G22" i="15"/>
  <c r="G31" i="15"/>
  <c r="G30" i="15"/>
  <c r="G42" i="15"/>
  <c r="G71" i="15"/>
  <c r="G50" i="15"/>
  <c r="G67" i="15"/>
  <c r="G55" i="15"/>
  <c r="G52" i="15"/>
  <c r="G63" i="15"/>
  <c r="G13" i="15"/>
  <c r="G10" i="15"/>
  <c r="G72" i="15"/>
  <c r="H16" i="15"/>
  <c r="H17" i="15"/>
  <c r="H18" i="15"/>
  <c r="H15" i="15"/>
  <c r="H19" i="15"/>
  <c r="H20" i="15"/>
  <c r="H27" i="15"/>
  <c r="H23" i="15"/>
  <c r="H24" i="15"/>
  <c r="H25" i="15"/>
  <c r="H26" i="15"/>
  <c r="H28" i="15"/>
  <c r="H22" i="15"/>
  <c r="H21" i="15"/>
  <c r="H29" i="15"/>
  <c r="H32" i="15"/>
  <c r="H33" i="15"/>
  <c r="H34" i="15"/>
  <c r="H31" i="15"/>
  <c r="H35" i="15"/>
  <c r="H30" i="15"/>
  <c r="H42" i="15"/>
  <c r="H70" i="15"/>
  <c r="H69" i="15"/>
  <c r="H71" i="15"/>
  <c r="H45" i="15"/>
  <c r="H44" i="15"/>
  <c r="H46" i="15"/>
  <c r="H47" i="15"/>
  <c r="H48" i="15"/>
  <c r="H49" i="15"/>
  <c r="H50" i="15"/>
  <c r="H65" i="15"/>
  <c r="H66" i="15"/>
  <c r="H67" i="15"/>
  <c r="H62" i="15"/>
  <c r="H61" i="15"/>
  <c r="H56" i="15"/>
  <c r="H57" i="15"/>
  <c r="H58" i="15"/>
  <c r="H59" i="15"/>
  <c r="H60" i="15"/>
  <c r="H55" i="15"/>
  <c r="H53" i="15"/>
  <c r="H54" i="15"/>
  <c r="H52" i="15"/>
  <c r="H63" i="15"/>
  <c r="H12" i="15"/>
  <c r="H13" i="15"/>
  <c r="H6" i="15"/>
  <c r="H7" i="15"/>
  <c r="H8" i="15"/>
  <c r="H9" i="15"/>
  <c r="H10" i="15"/>
  <c r="H72" i="15"/>
  <c r="I16" i="15"/>
  <c r="I17" i="15"/>
  <c r="I18" i="15"/>
  <c r="I15" i="15"/>
  <c r="I19" i="15"/>
  <c r="I20" i="15"/>
  <c r="I23" i="15"/>
  <c r="I24" i="15"/>
  <c r="I25" i="15"/>
  <c r="I26" i="15"/>
  <c r="I27" i="15"/>
  <c r="I28" i="15"/>
  <c r="I22" i="15"/>
  <c r="I29" i="15"/>
  <c r="I32" i="15"/>
  <c r="I33" i="15"/>
  <c r="I34" i="15"/>
  <c r="I31" i="15"/>
  <c r="I35" i="15"/>
  <c r="I30" i="15"/>
  <c r="I21" i="15"/>
  <c r="I42" i="15"/>
  <c r="I70" i="15"/>
  <c r="I69" i="15"/>
  <c r="I71" i="15"/>
  <c r="I6" i="15"/>
  <c r="I7" i="15"/>
  <c r="I8" i="15"/>
  <c r="I9" i="15"/>
  <c r="I10" i="15"/>
  <c r="I12" i="15"/>
  <c r="I13" i="15"/>
  <c r="I44" i="15"/>
  <c r="I45" i="15"/>
  <c r="I46" i="15"/>
  <c r="I47" i="15"/>
  <c r="I48" i="15"/>
  <c r="I49" i="15"/>
  <c r="I50" i="15"/>
  <c r="I53" i="15"/>
  <c r="I54" i="15"/>
  <c r="I52" i="15"/>
  <c r="I57" i="15"/>
  <c r="I59" i="15"/>
  <c r="I60" i="15"/>
  <c r="I56" i="15"/>
  <c r="I58" i="15"/>
  <c r="I55" i="15"/>
  <c r="I61" i="15"/>
  <c r="I62" i="15"/>
  <c r="I63" i="15"/>
  <c r="I65" i="15"/>
  <c r="I66" i="15"/>
  <c r="I67" i="15"/>
  <c r="I72" i="15"/>
  <c r="C15" i="15"/>
  <c r="C22" i="15"/>
  <c r="C31" i="15"/>
  <c r="C30" i="15"/>
  <c r="C42" i="15"/>
  <c r="C71" i="15"/>
  <c r="C10" i="15"/>
  <c r="C13" i="15"/>
  <c r="C50" i="15"/>
  <c r="C52" i="15"/>
  <c r="C55" i="15"/>
  <c r="C63" i="15"/>
  <c r="C67" i="15"/>
  <c r="R75" i="15"/>
  <c r="R76" i="15"/>
  <c r="R77" i="15"/>
  <c r="O76" i="15"/>
  <c r="O77" i="15"/>
  <c r="P76" i="15"/>
  <c r="P77" i="15"/>
  <c r="Q76" i="15"/>
  <c r="Q77" i="15"/>
  <c r="N76" i="15"/>
  <c r="N77" i="15"/>
  <c r="D76" i="15"/>
  <c r="E75" i="15"/>
  <c r="E76" i="15"/>
  <c r="F76" i="15"/>
  <c r="G76" i="15"/>
  <c r="H75" i="15"/>
  <c r="H76" i="15"/>
  <c r="I75" i="15"/>
  <c r="I76" i="15"/>
  <c r="E78" i="15"/>
  <c r="J78" i="15"/>
  <c r="C73" i="15"/>
  <c r="D3" i="52"/>
  <c r="D35" i="52"/>
  <c r="D20" i="52"/>
  <c r="D19" i="52"/>
  <c r="D7" i="52"/>
  <c r="D8" i="52"/>
  <c r="D9" i="52"/>
  <c r="D10" i="52"/>
  <c r="D21" i="52"/>
  <c r="D22" i="52"/>
  <c r="D23" i="52"/>
  <c r="D24" i="52"/>
  <c r="D25" i="52"/>
  <c r="D27" i="52"/>
  <c r="D28" i="52"/>
  <c r="D29" i="52"/>
  <c r="D30" i="52"/>
  <c r="D31" i="52"/>
  <c r="D32" i="52"/>
  <c r="D41" i="52"/>
  <c r="D33" i="52"/>
  <c r="D34" i="52"/>
  <c r="D4" i="52"/>
  <c r="D11" i="52"/>
  <c r="D12" i="52"/>
  <c r="D13" i="52"/>
  <c r="D5" i="52"/>
  <c r="D14" i="52"/>
  <c r="D15" i="52"/>
  <c r="D37" i="52"/>
  <c r="D16" i="52"/>
  <c r="D39" i="52"/>
  <c r="D40" i="52"/>
  <c r="D6" i="52"/>
  <c r="D17" i="52"/>
  <c r="D18" i="52"/>
  <c r="D26" i="52"/>
  <c r="D36" i="52"/>
  <c r="D38" i="52"/>
  <c r="D42" i="52"/>
  <c r="E17" i="52"/>
  <c r="E3" i="52"/>
  <c r="E35" i="52"/>
  <c r="E20" i="52"/>
  <c r="E19" i="52"/>
  <c r="E7" i="52"/>
  <c r="E8" i="52"/>
  <c r="E9" i="52"/>
  <c r="E10" i="52"/>
  <c r="E21" i="52"/>
  <c r="E22" i="52"/>
  <c r="E23" i="52"/>
  <c r="E24" i="52"/>
  <c r="E25" i="52"/>
  <c r="E27" i="52"/>
  <c r="E28" i="52"/>
  <c r="E29" i="52"/>
  <c r="E30" i="52"/>
  <c r="E31" i="52"/>
  <c r="E32" i="52"/>
  <c r="E41" i="52"/>
  <c r="E33" i="52"/>
  <c r="E34" i="52"/>
  <c r="E4" i="52"/>
  <c r="E11" i="52"/>
  <c r="E12" i="52"/>
  <c r="E13" i="52"/>
  <c r="E5" i="52"/>
  <c r="E14" i="52"/>
  <c r="E15" i="52"/>
  <c r="E37" i="52"/>
  <c r="E16" i="52"/>
  <c r="E39" i="52"/>
  <c r="E40" i="52"/>
  <c r="E6" i="52"/>
  <c r="E18" i="52"/>
  <c r="E26" i="52"/>
  <c r="E36" i="52"/>
  <c r="E38" i="52"/>
  <c r="E42" i="52"/>
  <c r="F3" i="52"/>
  <c r="F35" i="52"/>
  <c r="F20" i="52"/>
  <c r="F19" i="52"/>
  <c r="F21" i="52"/>
  <c r="F22" i="52"/>
  <c r="F23" i="52"/>
  <c r="F24" i="52"/>
  <c r="F25" i="52"/>
  <c r="F31" i="52"/>
  <c r="F33" i="52"/>
  <c r="F34" i="52"/>
  <c r="F12" i="52"/>
  <c r="F4" i="52"/>
  <c r="F5" i="52"/>
  <c r="F6" i="52"/>
  <c r="F7" i="52"/>
  <c r="F8" i="52"/>
  <c r="F9" i="52"/>
  <c r="F10" i="52"/>
  <c r="F11" i="52"/>
  <c r="F13" i="52"/>
  <c r="F14" i="52"/>
  <c r="F15" i="52"/>
  <c r="F16" i="52"/>
  <c r="F17" i="52"/>
  <c r="F18" i="52"/>
  <c r="F26" i="52"/>
  <c r="F27" i="52"/>
  <c r="F28" i="52"/>
  <c r="F29" i="52"/>
  <c r="F30" i="52"/>
  <c r="F32" i="52"/>
  <c r="F36" i="52"/>
  <c r="F37" i="52"/>
  <c r="F38" i="52"/>
  <c r="F39" i="52"/>
  <c r="F40" i="52"/>
  <c r="F41" i="52"/>
  <c r="F42" i="52"/>
  <c r="G3" i="52"/>
  <c r="G35" i="52"/>
  <c r="G20" i="52"/>
  <c r="G19" i="52"/>
  <c r="G21" i="52"/>
  <c r="G22" i="52"/>
  <c r="G23" i="52"/>
  <c r="G24" i="52"/>
  <c r="G25" i="52"/>
  <c r="G31" i="52"/>
  <c r="G33" i="52"/>
  <c r="G34" i="52"/>
  <c r="G12" i="52"/>
  <c r="G4" i="52"/>
  <c r="G5" i="52"/>
  <c r="G6" i="52"/>
  <c r="G7" i="52"/>
  <c r="G8" i="52"/>
  <c r="G9" i="52"/>
  <c r="G10" i="52"/>
  <c r="G11" i="52"/>
  <c r="G13" i="52"/>
  <c r="G14" i="52"/>
  <c r="G15" i="52"/>
  <c r="G16" i="52"/>
  <c r="G17" i="52"/>
  <c r="G18" i="52"/>
  <c r="G26" i="52"/>
  <c r="G27" i="52"/>
  <c r="G28" i="52"/>
  <c r="G29" i="52"/>
  <c r="G30" i="52"/>
  <c r="G32" i="52"/>
  <c r="G36" i="52"/>
  <c r="G37" i="52"/>
  <c r="G38" i="52"/>
  <c r="G39" i="52"/>
  <c r="G40" i="52"/>
  <c r="G41" i="52"/>
  <c r="G42" i="52"/>
  <c r="H3" i="52"/>
  <c r="H35" i="52"/>
  <c r="H20" i="52"/>
  <c r="H19" i="52"/>
  <c r="H21" i="52"/>
  <c r="H22" i="52"/>
  <c r="H23" i="52"/>
  <c r="H24" i="52"/>
  <c r="H25" i="52"/>
  <c r="H31" i="52"/>
  <c r="H33" i="52"/>
  <c r="H34" i="52"/>
  <c r="H12" i="52"/>
  <c r="H4" i="52"/>
  <c r="H5" i="52"/>
  <c r="H6" i="52"/>
  <c r="H7" i="52"/>
  <c r="H8" i="52"/>
  <c r="H9" i="52"/>
  <c r="H10" i="52"/>
  <c r="H11" i="52"/>
  <c r="H13" i="52"/>
  <c r="H14" i="52"/>
  <c r="H15" i="52"/>
  <c r="H16" i="52"/>
  <c r="H17" i="52"/>
  <c r="H18" i="52"/>
  <c r="H26" i="52"/>
  <c r="H27" i="52"/>
  <c r="H28" i="52"/>
  <c r="H29" i="52"/>
  <c r="H30" i="52"/>
  <c r="H32" i="52"/>
  <c r="H36" i="52"/>
  <c r="H37" i="52"/>
  <c r="H38" i="52"/>
  <c r="H39" i="52"/>
  <c r="H40" i="52"/>
  <c r="H41" i="52"/>
  <c r="H42" i="52"/>
  <c r="I17" i="52"/>
  <c r="I3" i="52"/>
  <c r="I35" i="52"/>
  <c r="I20" i="52"/>
  <c r="I19" i="52"/>
  <c r="I7" i="52"/>
  <c r="I8" i="52"/>
  <c r="I9" i="52"/>
  <c r="I10" i="52"/>
  <c r="I21" i="52"/>
  <c r="I22" i="52"/>
  <c r="I23" i="52"/>
  <c r="I24" i="52"/>
  <c r="I25" i="52"/>
  <c r="I27" i="52"/>
  <c r="I28" i="52"/>
  <c r="I29" i="52"/>
  <c r="I30" i="52"/>
  <c r="I31" i="52"/>
  <c r="I32" i="52"/>
  <c r="I41" i="52"/>
  <c r="I33" i="52"/>
  <c r="I34" i="52"/>
  <c r="I4" i="52"/>
  <c r="I11" i="52"/>
  <c r="I12" i="52"/>
  <c r="I13" i="52"/>
  <c r="I5" i="52"/>
  <c r="I14" i="52"/>
  <c r="I15" i="52"/>
  <c r="I37" i="52"/>
  <c r="I16" i="52"/>
  <c r="I39" i="52"/>
  <c r="I40" i="52"/>
  <c r="I6" i="52"/>
  <c r="I18" i="52"/>
  <c r="I26" i="52"/>
  <c r="I36" i="52"/>
  <c r="I38" i="52"/>
  <c r="I42" i="52"/>
  <c r="C17" i="52"/>
  <c r="C3" i="52"/>
  <c r="C35" i="52"/>
  <c r="C20" i="52"/>
  <c r="C19" i="52"/>
  <c r="C7" i="52"/>
  <c r="C8" i="52"/>
  <c r="C9" i="52"/>
  <c r="C10" i="52"/>
  <c r="C21" i="52"/>
  <c r="C22" i="52"/>
  <c r="C23" i="52"/>
  <c r="C24" i="52"/>
  <c r="C25" i="52"/>
  <c r="C27" i="52"/>
  <c r="C28" i="52"/>
  <c r="C29" i="52"/>
  <c r="C30" i="52"/>
  <c r="C31" i="52"/>
  <c r="C32" i="52"/>
  <c r="C41" i="52"/>
  <c r="C33" i="52"/>
  <c r="C34" i="52"/>
  <c r="C4" i="52"/>
  <c r="C11" i="52"/>
  <c r="C12" i="52"/>
  <c r="C13" i="52"/>
  <c r="C5" i="52"/>
  <c r="C14" i="52"/>
  <c r="C15" i="52"/>
  <c r="C37" i="52"/>
  <c r="C16" i="52"/>
  <c r="C39" i="52"/>
  <c r="C40" i="52"/>
  <c r="C6" i="52"/>
  <c r="C18" i="52"/>
  <c r="C26" i="52"/>
  <c r="C36" i="52"/>
  <c r="C38" i="52"/>
  <c r="C42" i="52"/>
  <c r="M76" i="15"/>
  <c r="S71" i="15"/>
  <c r="M71" i="15"/>
  <c r="S70" i="15"/>
  <c r="M70" i="15"/>
  <c r="S69" i="15"/>
  <c r="M69" i="15"/>
  <c r="R68" i="15"/>
  <c r="S68" i="15"/>
  <c r="M68" i="15"/>
  <c r="S39" i="15"/>
  <c r="S40" i="15"/>
  <c r="S41" i="15"/>
  <c r="S37" i="15"/>
  <c r="S38" i="15"/>
  <c r="M41" i="15"/>
  <c r="E77" i="15"/>
  <c r="C83" i="15"/>
  <c r="D83" i="15"/>
  <c r="N94" i="15"/>
  <c r="M14" i="48"/>
  <c r="M15" i="48"/>
  <c r="M16" i="48"/>
  <c r="M17" i="48"/>
  <c r="M18" i="48"/>
  <c r="M19" i="48"/>
  <c r="M20" i="48"/>
  <c r="M21" i="48"/>
  <c r="M22" i="48"/>
  <c r="M23" i="48"/>
  <c r="M24" i="48"/>
  <c r="M25" i="48"/>
  <c r="M26" i="48"/>
  <c r="M27" i="48"/>
  <c r="M28" i="48"/>
  <c r="M29" i="48"/>
  <c r="M30" i="48"/>
  <c r="M31" i="48"/>
  <c r="M32" i="48"/>
  <c r="M33" i="48"/>
  <c r="M34" i="48"/>
  <c r="M35" i="48"/>
  <c r="M36" i="48"/>
  <c r="M37" i="48"/>
  <c r="M38" i="48"/>
  <c r="M39" i="48"/>
  <c r="M40" i="48"/>
  <c r="M41" i="48"/>
  <c r="M42" i="48"/>
  <c r="M43" i="48"/>
  <c r="M44" i="48"/>
  <c r="M45" i="48"/>
  <c r="M46" i="48"/>
  <c r="M47" i="48"/>
  <c r="M48" i="48"/>
  <c r="M49" i="48"/>
  <c r="M50" i="48"/>
  <c r="M51" i="48"/>
  <c r="M52" i="48"/>
  <c r="M13" i="48"/>
  <c r="B14" i="48"/>
  <c r="C14" i="48"/>
  <c r="E14" i="48"/>
  <c r="F14" i="48"/>
  <c r="G14" i="48"/>
  <c r="D14" i="48"/>
  <c r="I14" i="48"/>
  <c r="J14" i="48"/>
  <c r="H14" i="48"/>
  <c r="K14" i="48"/>
  <c r="L14" i="48"/>
  <c r="B15" i="48"/>
  <c r="C15" i="48"/>
  <c r="E15" i="48"/>
  <c r="F15" i="48"/>
  <c r="G15" i="48"/>
  <c r="D15" i="48"/>
  <c r="I15" i="48"/>
  <c r="J15" i="48"/>
  <c r="H15" i="48"/>
  <c r="K15" i="48"/>
  <c r="L15" i="48"/>
  <c r="B16" i="48"/>
  <c r="C16" i="48"/>
  <c r="E16" i="48"/>
  <c r="F16" i="48"/>
  <c r="G16" i="48"/>
  <c r="D16" i="48"/>
  <c r="I16" i="48"/>
  <c r="J16" i="48"/>
  <c r="H16" i="48"/>
  <c r="K16" i="48"/>
  <c r="L16" i="48"/>
  <c r="B17" i="48"/>
  <c r="C17" i="48"/>
  <c r="E17" i="48"/>
  <c r="F17" i="48"/>
  <c r="G17" i="48"/>
  <c r="D17" i="48"/>
  <c r="I17" i="48"/>
  <c r="J17" i="48"/>
  <c r="H17" i="48"/>
  <c r="K17" i="48"/>
  <c r="L17" i="48"/>
  <c r="B18" i="48"/>
  <c r="C18" i="48"/>
  <c r="E18" i="48"/>
  <c r="F18" i="48"/>
  <c r="G18" i="48"/>
  <c r="D18" i="48"/>
  <c r="I18" i="48"/>
  <c r="J18" i="48"/>
  <c r="H18" i="48"/>
  <c r="K18" i="48"/>
  <c r="L18" i="48"/>
  <c r="B19" i="48"/>
  <c r="C19" i="48"/>
  <c r="E19" i="48"/>
  <c r="F19" i="48"/>
  <c r="G19" i="48"/>
  <c r="D19" i="48"/>
  <c r="I19" i="48"/>
  <c r="J19" i="48"/>
  <c r="H19" i="48"/>
  <c r="K19" i="48"/>
  <c r="L19" i="48"/>
  <c r="B20" i="48"/>
  <c r="C20" i="48"/>
  <c r="E20" i="48"/>
  <c r="F20" i="48"/>
  <c r="G20" i="48"/>
  <c r="D20" i="48"/>
  <c r="I20" i="48"/>
  <c r="J20" i="48"/>
  <c r="H20" i="48"/>
  <c r="K20" i="48"/>
  <c r="L20" i="48"/>
  <c r="B21" i="48"/>
  <c r="C21" i="48"/>
  <c r="E21" i="48"/>
  <c r="F21" i="48"/>
  <c r="G21" i="48"/>
  <c r="D21" i="48"/>
  <c r="I21" i="48"/>
  <c r="J21" i="48"/>
  <c r="H21" i="48"/>
  <c r="K21" i="48"/>
  <c r="L21" i="48"/>
  <c r="B22" i="48"/>
  <c r="C22" i="48"/>
  <c r="E22" i="48"/>
  <c r="F22" i="48"/>
  <c r="G22" i="48"/>
  <c r="D22" i="48"/>
  <c r="I22" i="48"/>
  <c r="J22" i="48"/>
  <c r="H22" i="48"/>
  <c r="K22" i="48"/>
  <c r="L22" i="48"/>
  <c r="B23" i="48"/>
  <c r="C23" i="48"/>
  <c r="E23" i="48"/>
  <c r="F23" i="48"/>
  <c r="G23" i="48"/>
  <c r="D23" i="48"/>
  <c r="I23" i="48"/>
  <c r="J23" i="48"/>
  <c r="H23" i="48"/>
  <c r="K23" i="48"/>
  <c r="L23" i="48"/>
  <c r="B24" i="48"/>
  <c r="C24" i="48"/>
  <c r="E24" i="48"/>
  <c r="F24" i="48"/>
  <c r="G24" i="48"/>
  <c r="D24" i="48"/>
  <c r="I24" i="48"/>
  <c r="J24" i="48"/>
  <c r="H24" i="48"/>
  <c r="K24" i="48"/>
  <c r="L24" i="48"/>
  <c r="B25" i="48"/>
  <c r="C25" i="48"/>
  <c r="E25" i="48"/>
  <c r="F25" i="48"/>
  <c r="G25" i="48"/>
  <c r="D25" i="48"/>
  <c r="I25" i="48"/>
  <c r="J25" i="48"/>
  <c r="H25" i="48"/>
  <c r="K25" i="48"/>
  <c r="L25" i="48"/>
  <c r="B26" i="48"/>
  <c r="C26" i="48"/>
  <c r="E26" i="48"/>
  <c r="F26" i="48"/>
  <c r="G26" i="48"/>
  <c r="D26" i="48"/>
  <c r="I26" i="48"/>
  <c r="J26" i="48"/>
  <c r="H26" i="48"/>
  <c r="K26" i="48"/>
  <c r="L26" i="48"/>
  <c r="B27" i="48"/>
  <c r="C27" i="48"/>
  <c r="E27" i="48"/>
  <c r="F27" i="48"/>
  <c r="G27" i="48"/>
  <c r="D27" i="48"/>
  <c r="I27" i="48"/>
  <c r="J27" i="48"/>
  <c r="H27" i="48"/>
  <c r="K27" i="48"/>
  <c r="L27" i="48"/>
  <c r="B28" i="48"/>
  <c r="C28" i="48"/>
  <c r="E28" i="48"/>
  <c r="F28" i="48"/>
  <c r="G28" i="48"/>
  <c r="D28" i="48"/>
  <c r="I28" i="48"/>
  <c r="J28" i="48"/>
  <c r="H28" i="48"/>
  <c r="K28" i="48"/>
  <c r="L28" i="48"/>
  <c r="B29" i="48"/>
  <c r="C29" i="48"/>
  <c r="E29" i="48"/>
  <c r="F29" i="48"/>
  <c r="G29" i="48"/>
  <c r="D29" i="48"/>
  <c r="I29" i="48"/>
  <c r="J29" i="48"/>
  <c r="H29" i="48"/>
  <c r="K29" i="48"/>
  <c r="L29" i="48"/>
  <c r="B30" i="48"/>
  <c r="C30" i="48"/>
  <c r="E30" i="48"/>
  <c r="F30" i="48"/>
  <c r="G30" i="48"/>
  <c r="D30" i="48"/>
  <c r="I30" i="48"/>
  <c r="J30" i="48"/>
  <c r="H30" i="48"/>
  <c r="K30" i="48"/>
  <c r="L30" i="48"/>
  <c r="B31" i="48"/>
  <c r="C31" i="48"/>
  <c r="E31" i="48"/>
  <c r="F31" i="48"/>
  <c r="G31" i="48"/>
  <c r="D31" i="48"/>
  <c r="I31" i="48"/>
  <c r="J31" i="48"/>
  <c r="H31" i="48"/>
  <c r="K31" i="48"/>
  <c r="L31" i="48"/>
  <c r="B32" i="48"/>
  <c r="C32" i="48"/>
  <c r="E32" i="48"/>
  <c r="F32" i="48"/>
  <c r="G32" i="48"/>
  <c r="D32" i="48"/>
  <c r="I32" i="48"/>
  <c r="J32" i="48"/>
  <c r="H32" i="48"/>
  <c r="K32" i="48"/>
  <c r="L32" i="48"/>
  <c r="B33" i="48"/>
  <c r="C33" i="48"/>
  <c r="E33" i="48"/>
  <c r="F33" i="48"/>
  <c r="G33" i="48"/>
  <c r="D33" i="48"/>
  <c r="I33" i="48"/>
  <c r="J33" i="48"/>
  <c r="H33" i="48"/>
  <c r="K33" i="48"/>
  <c r="L33" i="48"/>
  <c r="B34" i="48"/>
  <c r="C34" i="48"/>
  <c r="E34" i="48"/>
  <c r="F34" i="48"/>
  <c r="G34" i="48"/>
  <c r="D34" i="48"/>
  <c r="I34" i="48"/>
  <c r="J34" i="48"/>
  <c r="H34" i="48"/>
  <c r="K34" i="48"/>
  <c r="L34" i="48"/>
  <c r="B35" i="48"/>
  <c r="C35" i="48"/>
  <c r="E35" i="48"/>
  <c r="F35" i="48"/>
  <c r="G35" i="48"/>
  <c r="D35" i="48"/>
  <c r="I35" i="48"/>
  <c r="J35" i="48"/>
  <c r="H35" i="48"/>
  <c r="K35" i="48"/>
  <c r="L35" i="48"/>
  <c r="B36" i="48"/>
  <c r="C36" i="48"/>
  <c r="E36" i="48"/>
  <c r="F36" i="48"/>
  <c r="G36" i="48"/>
  <c r="D36" i="48"/>
  <c r="I36" i="48"/>
  <c r="J36" i="48"/>
  <c r="H36" i="48"/>
  <c r="K36" i="48"/>
  <c r="L36" i="48"/>
  <c r="B37" i="48"/>
  <c r="C37" i="48"/>
  <c r="E37" i="48"/>
  <c r="F37" i="48"/>
  <c r="G37" i="48"/>
  <c r="D37" i="48"/>
  <c r="I37" i="48"/>
  <c r="J37" i="48"/>
  <c r="H37" i="48"/>
  <c r="K37" i="48"/>
  <c r="L37" i="48"/>
  <c r="B38" i="48"/>
  <c r="C38" i="48"/>
  <c r="E38" i="48"/>
  <c r="F38" i="48"/>
  <c r="G38" i="48"/>
  <c r="D38" i="48"/>
  <c r="I38" i="48"/>
  <c r="J38" i="48"/>
  <c r="H38" i="48"/>
  <c r="K38" i="48"/>
  <c r="L38" i="48"/>
  <c r="B39" i="48"/>
  <c r="C39" i="48"/>
  <c r="E39" i="48"/>
  <c r="F39" i="48"/>
  <c r="G39" i="48"/>
  <c r="D39" i="48"/>
  <c r="I39" i="48"/>
  <c r="J39" i="48"/>
  <c r="H39" i="48"/>
  <c r="K39" i="48"/>
  <c r="L39" i="48"/>
  <c r="B40" i="48"/>
  <c r="C40" i="48"/>
  <c r="E40" i="48"/>
  <c r="F40" i="48"/>
  <c r="G40" i="48"/>
  <c r="D40" i="48"/>
  <c r="I40" i="48"/>
  <c r="J40" i="48"/>
  <c r="H40" i="48"/>
  <c r="K40" i="48"/>
  <c r="L40" i="48"/>
  <c r="B41" i="48"/>
  <c r="C41" i="48"/>
  <c r="E41" i="48"/>
  <c r="F41" i="48"/>
  <c r="G41" i="48"/>
  <c r="D41" i="48"/>
  <c r="I41" i="48"/>
  <c r="J41" i="48"/>
  <c r="H41" i="48"/>
  <c r="K41" i="48"/>
  <c r="L41" i="48"/>
  <c r="B42" i="48"/>
  <c r="C42" i="48"/>
  <c r="E42" i="48"/>
  <c r="F42" i="48"/>
  <c r="G42" i="48"/>
  <c r="D42" i="48"/>
  <c r="I42" i="48"/>
  <c r="J42" i="48"/>
  <c r="H42" i="48"/>
  <c r="K42" i="48"/>
  <c r="L42" i="48"/>
  <c r="B43" i="48"/>
  <c r="C43" i="48"/>
  <c r="E43" i="48"/>
  <c r="F43" i="48"/>
  <c r="G43" i="48"/>
  <c r="D43" i="48"/>
  <c r="I43" i="48"/>
  <c r="J43" i="48"/>
  <c r="H43" i="48"/>
  <c r="K43" i="48"/>
  <c r="L43" i="48"/>
  <c r="B44" i="48"/>
  <c r="C44" i="48"/>
  <c r="E44" i="48"/>
  <c r="F44" i="48"/>
  <c r="G44" i="48"/>
  <c r="D44" i="48"/>
  <c r="I44" i="48"/>
  <c r="J44" i="48"/>
  <c r="H44" i="48"/>
  <c r="K44" i="48"/>
  <c r="L44" i="48"/>
  <c r="B45" i="48"/>
  <c r="C45" i="48"/>
  <c r="E45" i="48"/>
  <c r="F45" i="48"/>
  <c r="G45" i="48"/>
  <c r="D45" i="48"/>
  <c r="I45" i="48"/>
  <c r="J45" i="48"/>
  <c r="H45" i="48"/>
  <c r="K45" i="48"/>
  <c r="L45" i="48"/>
  <c r="B46" i="48"/>
  <c r="C46" i="48"/>
  <c r="E46" i="48"/>
  <c r="F46" i="48"/>
  <c r="G46" i="48"/>
  <c r="D46" i="48"/>
  <c r="I46" i="48"/>
  <c r="J46" i="48"/>
  <c r="H46" i="48"/>
  <c r="K46" i="48"/>
  <c r="L46" i="48"/>
  <c r="B47" i="48"/>
  <c r="C47" i="48"/>
  <c r="E47" i="48"/>
  <c r="F47" i="48"/>
  <c r="G47" i="48"/>
  <c r="D47" i="48"/>
  <c r="I47" i="48"/>
  <c r="J47" i="48"/>
  <c r="H47" i="48"/>
  <c r="K47" i="48"/>
  <c r="L47" i="48"/>
  <c r="B48" i="48"/>
  <c r="C48" i="48"/>
  <c r="E48" i="48"/>
  <c r="F48" i="48"/>
  <c r="G48" i="48"/>
  <c r="D48" i="48"/>
  <c r="I48" i="48"/>
  <c r="J48" i="48"/>
  <c r="H48" i="48"/>
  <c r="K48" i="48"/>
  <c r="L48" i="48"/>
  <c r="B49" i="48"/>
  <c r="C49" i="48"/>
  <c r="E49" i="48"/>
  <c r="F49" i="48"/>
  <c r="G49" i="48"/>
  <c r="D49" i="48"/>
  <c r="I49" i="48"/>
  <c r="J49" i="48"/>
  <c r="H49" i="48"/>
  <c r="K49" i="48"/>
  <c r="L49" i="48"/>
  <c r="B50" i="48"/>
  <c r="C50" i="48"/>
  <c r="E50" i="48"/>
  <c r="F50" i="48"/>
  <c r="G50" i="48"/>
  <c r="D50" i="48"/>
  <c r="I50" i="48"/>
  <c r="J50" i="48"/>
  <c r="H50" i="48"/>
  <c r="K50" i="48"/>
  <c r="L50" i="48"/>
  <c r="B51" i="48"/>
  <c r="C51" i="48"/>
  <c r="E51" i="48"/>
  <c r="F51" i="48"/>
  <c r="G51" i="48"/>
  <c r="D51" i="48"/>
  <c r="I51" i="48"/>
  <c r="J51" i="48"/>
  <c r="H51" i="48"/>
  <c r="K51" i="48"/>
  <c r="L51" i="48"/>
  <c r="B52" i="48"/>
  <c r="C52" i="48"/>
  <c r="E52" i="48"/>
  <c r="F52" i="48"/>
  <c r="G52" i="48"/>
  <c r="D52" i="48"/>
  <c r="I52" i="48"/>
  <c r="J52" i="48"/>
  <c r="H52" i="48"/>
  <c r="K52" i="48"/>
  <c r="L52" i="48"/>
  <c r="K13" i="48"/>
  <c r="J13" i="48"/>
  <c r="I13" i="48"/>
  <c r="G13" i="48"/>
  <c r="F13" i="48"/>
  <c r="E13" i="48"/>
  <c r="C13" i="48"/>
  <c r="B13" i="48"/>
  <c r="S29" i="15"/>
  <c r="S45" i="15"/>
  <c r="O81" i="15"/>
  <c r="O87" i="15"/>
  <c r="P81" i="15"/>
  <c r="P87" i="15"/>
  <c r="Q81" i="15"/>
  <c r="Q87" i="15"/>
  <c r="N87" i="15"/>
  <c r="O94" i="15"/>
  <c r="P94" i="15"/>
  <c r="Q94" i="15"/>
  <c r="R87" i="15"/>
  <c r="K48" i="15"/>
  <c r="J48" i="15"/>
  <c r="D78" i="15"/>
  <c r="F78" i="15"/>
  <c r="G78" i="15"/>
  <c r="C78" i="15"/>
  <c r="D73" i="15"/>
  <c r="F73" i="15"/>
  <c r="G73" i="15"/>
  <c r="G77" i="15"/>
  <c r="S49" i="15"/>
  <c r="M16" i="15"/>
  <c r="M17" i="15"/>
  <c r="M18" i="15"/>
  <c r="M19" i="15"/>
  <c r="M20" i="15"/>
  <c r="M21" i="15"/>
  <c r="M22" i="15"/>
  <c r="M23" i="15"/>
  <c r="M24" i="15"/>
  <c r="M25" i="15"/>
  <c r="M26" i="15"/>
  <c r="M27" i="15"/>
  <c r="M28" i="15"/>
  <c r="M29" i="15"/>
  <c r="M30" i="15"/>
  <c r="M31" i="15"/>
  <c r="M32" i="15"/>
  <c r="M33" i="15"/>
  <c r="M34" i="15"/>
  <c r="M35" i="15"/>
  <c r="M36" i="15"/>
  <c r="M37" i="15"/>
  <c r="M38" i="15"/>
  <c r="M39" i="15"/>
  <c r="M40" i="15"/>
  <c r="M42" i="15"/>
  <c r="M43" i="15"/>
  <c r="M44" i="15"/>
  <c r="M45" i="15"/>
  <c r="M46" i="15"/>
  <c r="M47" i="15"/>
  <c r="M48" i="15"/>
  <c r="M49" i="15"/>
  <c r="M50" i="15"/>
  <c r="M51" i="15"/>
  <c r="M52" i="15"/>
  <c r="M53" i="15"/>
  <c r="M54" i="15"/>
  <c r="M55" i="15"/>
  <c r="M56" i="15"/>
  <c r="M57" i="15"/>
  <c r="M58" i="15"/>
  <c r="M59" i="15"/>
  <c r="M60" i="15"/>
  <c r="M61" i="15"/>
  <c r="M62" i="15"/>
  <c r="M63" i="15"/>
  <c r="M64" i="15"/>
  <c r="M65" i="15"/>
  <c r="M66" i="15"/>
  <c r="M67" i="15"/>
  <c r="M72" i="15"/>
  <c r="M73" i="15"/>
  <c r="M74" i="15"/>
  <c r="M75" i="15"/>
  <c r="M15" i="15"/>
  <c r="M14" i="15"/>
  <c r="M13" i="15"/>
  <c r="M12" i="15"/>
  <c r="M11" i="15"/>
  <c r="M5" i="15"/>
  <c r="M4" i="15"/>
  <c r="M7" i="15"/>
  <c r="M8" i="15"/>
  <c r="M9" i="15"/>
  <c r="M10" i="15"/>
  <c r="M6" i="15"/>
  <c r="S74" i="15"/>
  <c r="R64" i="15"/>
  <c r="S64" i="15"/>
  <c r="S60" i="15"/>
  <c r="S51" i="15"/>
  <c r="S43" i="15"/>
  <c r="R34" i="15"/>
  <c r="R33" i="15"/>
  <c r="R32" i="15"/>
  <c r="C42" i="53"/>
  <c r="D42" i="53"/>
  <c r="C40" i="53"/>
  <c r="D40" i="53"/>
  <c r="C41" i="53"/>
  <c r="D41" i="53"/>
  <c r="E41" i="53"/>
  <c r="G32" i="53"/>
  <c r="H32" i="53"/>
  <c r="H31" i="53"/>
  <c r="C37" i="53"/>
  <c r="D37" i="53"/>
  <c r="C30" i="53"/>
  <c r="D30" i="53"/>
  <c r="C27" i="53"/>
  <c r="D27" i="53"/>
  <c r="C28" i="53"/>
  <c r="C29" i="53"/>
  <c r="D29" i="53"/>
  <c r="D16" i="53"/>
  <c r="E37" i="53"/>
  <c r="C24" i="53"/>
  <c r="C25" i="53"/>
  <c r="E25" i="53"/>
  <c r="C26" i="53"/>
  <c r="E26" i="53"/>
  <c r="C22" i="53"/>
  <c r="E22" i="53"/>
  <c r="C21" i="53"/>
  <c r="E21" i="53"/>
  <c r="C20" i="53"/>
  <c r="E20" i="53"/>
  <c r="F16" i="53"/>
  <c r="G16" i="53"/>
  <c r="H16" i="53"/>
  <c r="I16" i="53"/>
  <c r="J16" i="53"/>
  <c r="K16" i="53"/>
  <c r="L16" i="53"/>
  <c r="M16" i="53"/>
  <c r="N16" i="53"/>
  <c r="O16" i="53"/>
  <c r="P16" i="53"/>
  <c r="Q16" i="53"/>
  <c r="R16" i="53"/>
  <c r="S16" i="53"/>
  <c r="F32" i="53"/>
  <c r="C82" i="53"/>
  <c r="D82" i="53"/>
  <c r="C83" i="53"/>
  <c r="C59" i="53"/>
  <c r="C60" i="53"/>
  <c r="D60" i="53"/>
  <c r="E60" i="53"/>
  <c r="C61" i="53"/>
  <c r="D61" i="53"/>
  <c r="E61" i="53"/>
  <c r="C62" i="53"/>
  <c r="D62" i="53"/>
  <c r="C63" i="53"/>
  <c r="C64" i="53"/>
  <c r="D64" i="53"/>
  <c r="E64" i="53"/>
  <c r="C65" i="53"/>
  <c r="D65" i="53"/>
  <c r="C66" i="53"/>
  <c r="D66" i="53"/>
  <c r="E66" i="53"/>
  <c r="C50" i="53"/>
  <c r="D50" i="53"/>
  <c r="E50" i="53"/>
  <c r="C51" i="53"/>
  <c r="C52" i="53"/>
  <c r="C53" i="53"/>
  <c r="D53" i="53"/>
  <c r="E53" i="53"/>
  <c r="C54" i="53"/>
  <c r="D54" i="53"/>
  <c r="E54" i="53"/>
  <c r="C55" i="53"/>
  <c r="D55" i="53"/>
  <c r="E55" i="53"/>
  <c r="C56" i="53"/>
  <c r="D56" i="53"/>
  <c r="C57" i="53"/>
  <c r="D57" i="53"/>
  <c r="E57" i="53"/>
  <c r="C48" i="53"/>
  <c r="D48" i="53"/>
  <c r="E48" i="53"/>
  <c r="C47" i="53"/>
  <c r="D47" i="53"/>
  <c r="E47" i="53"/>
  <c r="C46" i="53"/>
  <c r="D46" i="53"/>
  <c r="E46" i="53"/>
  <c r="C45" i="53"/>
  <c r="D14" i="53"/>
  <c r="D11" i="53"/>
  <c r="C33" i="53"/>
  <c r="E33" i="53"/>
  <c r="F72" i="53"/>
  <c r="F69" i="53"/>
  <c r="F80" i="53"/>
  <c r="G72" i="53"/>
  <c r="G69" i="53"/>
  <c r="G80" i="53"/>
  <c r="H72" i="53"/>
  <c r="H69" i="53"/>
  <c r="I72" i="53"/>
  <c r="I69" i="53"/>
  <c r="I80" i="53"/>
  <c r="J72" i="53"/>
  <c r="J69" i="53"/>
  <c r="K72" i="53"/>
  <c r="K69" i="53"/>
  <c r="L72" i="53"/>
  <c r="L69" i="53"/>
  <c r="M72" i="53"/>
  <c r="M69" i="53"/>
  <c r="N72" i="53"/>
  <c r="N69" i="53"/>
  <c r="O72" i="53"/>
  <c r="O69" i="53"/>
  <c r="P72" i="53"/>
  <c r="P69" i="53"/>
  <c r="P80" i="53"/>
  <c r="Q72" i="53"/>
  <c r="Q69" i="53"/>
  <c r="Q80" i="53"/>
  <c r="R72" i="53"/>
  <c r="R69" i="53"/>
  <c r="S72" i="53"/>
  <c r="S69" i="53"/>
  <c r="C13" i="53"/>
  <c r="E13" i="53"/>
  <c r="E14" i="53"/>
  <c r="C7" i="53"/>
  <c r="E7" i="53"/>
  <c r="C8" i="53"/>
  <c r="E8" i="53"/>
  <c r="C9" i="53"/>
  <c r="C10" i="53"/>
  <c r="E10" i="53"/>
  <c r="F14" i="53"/>
  <c r="G14" i="53"/>
  <c r="H14" i="53"/>
  <c r="I14" i="53"/>
  <c r="J14" i="53"/>
  <c r="K14" i="53"/>
  <c r="L14" i="53"/>
  <c r="M14" i="53"/>
  <c r="N14" i="53"/>
  <c r="O14" i="53"/>
  <c r="P14" i="53"/>
  <c r="Q14" i="53"/>
  <c r="R14" i="53"/>
  <c r="S14" i="53"/>
  <c r="C79" i="53"/>
  <c r="C78" i="53"/>
  <c r="D78" i="53"/>
  <c r="E78" i="53"/>
  <c r="C71" i="53"/>
  <c r="D71" i="53"/>
  <c r="C70" i="53"/>
  <c r="D70" i="53"/>
  <c r="C73" i="53"/>
  <c r="E73" i="53"/>
  <c r="C74" i="53"/>
  <c r="E74" i="53"/>
  <c r="C75" i="53"/>
  <c r="E75" i="53"/>
  <c r="C76" i="53"/>
  <c r="E76" i="53"/>
  <c r="C77" i="53"/>
  <c r="E77" i="53"/>
  <c r="D72" i="53"/>
  <c r="C12" i="53"/>
  <c r="E12" i="53"/>
  <c r="C15" i="53"/>
  <c r="E15" i="53"/>
  <c r="C17" i="53"/>
  <c r="E17" i="53"/>
  <c r="C18" i="53"/>
  <c r="E18" i="53"/>
  <c r="C19" i="53"/>
  <c r="E19" i="53"/>
  <c r="C34" i="53"/>
  <c r="E34" i="53"/>
  <c r="C35" i="53"/>
  <c r="E35" i="53"/>
  <c r="C36" i="53"/>
  <c r="E36" i="53"/>
  <c r="C44" i="53"/>
  <c r="E44" i="53"/>
  <c r="C68" i="53"/>
  <c r="E68" i="53"/>
  <c r="F11" i="53"/>
  <c r="G11" i="53"/>
  <c r="H11" i="53"/>
  <c r="I11" i="53"/>
  <c r="J11" i="53"/>
  <c r="K11" i="53"/>
  <c r="L11" i="53"/>
  <c r="M11" i="53"/>
  <c r="N11" i="53"/>
  <c r="O11" i="53"/>
  <c r="P11" i="53"/>
  <c r="Q11" i="53"/>
  <c r="R11" i="53"/>
  <c r="S11" i="53"/>
  <c r="F23" i="53"/>
  <c r="G23" i="53"/>
  <c r="H23" i="53"/>
  <c r="I23" i="53"/>
  <c r="J23" i="53"/>
  <c r="K23" i="53"/>
  <c r="L23" i="53"/>
  <c r="M23" i="53"/>
  <c r="N23" i="53"/>
  <c r="O23" i="53"/>
  <c r="P23" i="53"/>
  <c r="Q23" i="53"/>
  <c r="R23" i="53"/>
  <c r="S23" i="53"/>
  <c r="F31" i="53"/>
  <c r="G31" i="53"/>
  <c r="I31" i="53"/>
  <c r="J31" i="53"/>
  <c r="K31" i="53"/>
  <c r="L31" i="53"/>
  <c r="M31" i="53"/>
  <c r="N31" i="53"/>
  <c r="O31" i="53"/>
  <c r="P31" i="53"/>
  <c r="Q31" i="53"/>
  <c r="R31" i="53"/>
  <c r="S31" i="53"/>
  <c r="F39" i="53"/>
  <c r="F38" i="53"/>
  <c r="G39" i="53"/>
  <c r="G38" i="53"/>
  <c r="H39" i="53"/>
  <c r="H38" i="53"/>
  <c r="I38" i="53"/>
  <c r="J38" i="53"/>
  <c r="K38" i="53"/>
  <c r="L38" i="53"/>
  <c r="M38" i="53"/>
  <c r="N38" i="53"/>
  <c r="O38" i="53"/>
  <c r="P38" i="53"/>
  <c r="Q38" i="53"/>
  <c r="R38" i="53"/>
  <c r="S38" i="53"/>
  <c r="F49" i="53"/>
  <c r="G49" i="53"/>
  <c r="H49" i="53"/>
  <c r="I49" i="53"/>
  <c r="J49" i="53"/>
  <c r="K49" i="53"/>
  <c r="K58" i="53"/>
  <c r="K67" i="53"/>
  <c r="L49" i="53"/>
  <c r="M49" i="53"/>
  <c r="N49" i="53"/>
  <c r="O49" i="53"/>
  <c r="P49" i="53"/>
  <c r="Q49" i="53"/>
  <c r="R49" i="53"/>
  <c r="S49" i="53"/>
  <c r="F58" i="53"/>
  <c r="G58" i="53"/>
  <c r="H58" i="53"/>
  <c r="I58" i="53"/>
  <c r="J58" i="53"/>
  <c r="L58" i="53"/>
  <c r="M58" i="53"/>
  <c r="N58" i="53"/>
  <c r="O58" i="53"/>
  <c r="P58" i="53"/>
  <c r="Q58" i="53"/>
  <c r="R58" i="53"/>
  <c r="S58" i="53"/>
  <c r="S67" i="53"/>
  <c r="F84" i="53"/>
  <c r="G84" i="53"/>
  <c r="H84" i="53"/>
  <c r="I84" i="53"/>
  <c r="J84" i="53"/>
  <c r="K84" i="53"/>
  <c r="L84" i="53"/>
  <c r="M84" i="53"/>
  <c r="N84" i="53"/>
  <c r="O84" i="53"/>
  <c r="P84" i="53"/>
  <c r="Q84" i="53"/>
  <c r="R84" i="53"/>
  <c r="S84" i="53"/>
  <c r="F86" i="53"/>
  <c r="G86" i="53"/>
  <c r="H86" i="53"/>
  <c r="I86" i="53"/>
  <c r="J86" i="53"/>
  <c r="K86" i="53"/>
  <c r="L86" i="53"/>
  <c r="M86" i="53"/>
  <c r="N86" i="53"/>
  <c r="O86" i="53"/>
  <c r="P86" i="53"/>
  <c r="Q86" i="53"/>
  <c r="R86" i="53"/>
  <c r="S86" i="53"/>
  <c r="L21" i="47"/>
  <c r="K35" i="15"/>
  <c r="J35" i="15"/>
  <c r="K32" i="15"/>
  <c r="K33" i="15"/>
  <c r="J32" i="15"/>
  <c r="J33" i="15"/>
  <c r="K29" i="15"/>
  <c r="J29" i="15"/>
  <c r="R90" i="15"/>
  <c r="R91" i="15"/>
  <c r="S67" i="15"/>
  <c r="H73" i="15"/>
  <c r="H78" i="15"/>
  <c r="L67" i="53"/>
  <c r="P43" i="53"/>
  <c r="E82" i="53"/>
  <c r="Q67" i="53"/>
  <c r="I67" i="53"/>
  <c r="S80" i="53"/>
  <c r="R43" i="53"/>
  <c r="J43" i="53"/>
  <c r="N80" i="53"/>
  <c r="D32" i="53"/>
  <c r="D31" i="53"/>
  <c r="M67" i="53"/>
  <c r="D69" i="53"/>
  <c r="R67" i="53"/>
  <c r="J67" i="53"/>
  <c r="N43" i="53"/>
  <c r="F43" i="53"/>
  <c r="C23" i="53"/>
  <c r="C49" i="53"/>
  <c r="L80" i="53"/>
  <c r="H80" i="53"/>
  <c r="P67" i="53"/>
  <c r="H67" i="53"/>
  <c r="H43" i="53"/>
  <c r="H85" i="53"/>
  <c r="N67" i="53"/>
  <c r="N85" i="53"/>
  <c r="F67" i="53"/>
  <c r="O80" i="53"/>
  <c r="K80" i="53"/>
  <c r="C32" i="53"/>
  <c r="C31" i="53"/>
  <c r="E29" i="53"/>
  <c r="E72" i="53"/>
  <c r="E30" i="53"/>
  <c r="F53" i="48"/>
  <c r="F54" i="48"/>
  <c r="O67" i="53"/>
  <c r="G67" i="53"/>
  <c r="L43" i="53"/>
  <c r="L85" i="53"/>
  <c r="E32" i="53"/>
  <c r="E31" i="53"/>
  <c r="S43" i="53"/>
  <c r="K43" i="53"/>
  <c r="E65" i="53"/>
  <c r="E70" i="53"/>
  <c r="Q43" i="53"/>
  <c r="I43" i="53"/>
  <c r="I85" i="53"/>
  <c r="M80" i="53"/>
  <c r="E62" i="53"/>
  <c r="C16" i="53"/>
  <c r="I53" i="48"/>
  <c r="O43" i="53"/>
  <c r="O85" i="53"/>
  <c r="M43" i="53"/>
  <c r="E71" i="53"/>
  <c r="E69" i="53"/>
  <c r="S33" i="15"/>
  <c r="P73" i="15"/>
  <c r="O73" i="15"/>
  <c r="Q73" i="15"/>
  <c r="N73" i="15"/>
  <c r="R73" i="15"/>
  <c r="S34" i="15"/>
  <c r="S62" i="15"/>
  <c r="H13" i="48"/>
  <c r="D13" i="48"/>
  <c r="L13" i="48"/>
  <c r="G53" i="48"/>
  <c r="S56" i="15"/>
  <c r="E53" i="48"/>
  <c r="J53" i="48"/>
  <c r="D79" i="53"/>
  <c r="E79" i="53"/>
  <c r="R80" i="53"/>
  <c r="E27" i="53"/>
  <c r="P85" i="53"/>
  <c r="C86" i="53"/>
  <c r="Q85" i="53"/>
  <c r="E40" i="53"/>
  <c r="E39" i="53"/>
  <c r="D39" i="53"/>
  <c r="D38" i="53"/>
  <c r="K53" i="48"/>
  <c r="G43" i="53"/>
  <c r="G85" i="53"/>
  <c r="J80" i="53"/>
  <c r="J85" i="53"/>
  <c r="D59" i="53"/>
  <c r="E59" i="53"/>
  <c r="C58" i="53"/>
  <c r="C67" i="53"/>
  <c r="C14" i="53"/>
  <c r="D45" i="53"/>
  <c r="D86" i="53"/>
  <c r="D63" i="53"/>
  <c r="E63" i="53"/>
  <c r="C72" i="53"/>
  <c r="S85" i="53"/>
  <c r="K85" i="53"/>
  <c r="E16" i="53"/>
  <c r="C11" i="53"/>
  <c r="E9" i="53"/>
  <c r="E11" i="53"/>
  <c r="E56" i="53"/>
  <c r="D52" i="53"/>
  <c r="E52" i="53"/>
  <c r="D83" i="53"/>
  <c r="E83" i="53"/>
  <c r="E84" i="53"/>
  <c r="C69" i="53"/>
  <c r="D51" i="53"/>
  <c r="E51" i="53"/>
  <c r="C39" i="53"/>
  <c r="C38" i="53"/>
  <c r="C43" i="53"/>
  <c r="E24" i="53"/>
  <c r="D28" i="53"/>
  <c r="D23" i="53"/>
  <c r="C84" i="53"/>
  <c r="E42" i="53"/>
  <c r="R84" i="15"/>
  <c r="S9" i="15"/>
  <c r="R85" i="53"/>
  <c r="E45" i="53"/>
  <c r="F85" i="53"/>
  <c r="M85" i="53"/>
  <c r="D49" i="53"/>
  <c r="D58" i="53"/>
  <c r="D67" i="53"/>
  <c r="S35" i="15"/>
  <c r="S53" i="15"/>
  <c r="S65" i="15"/>
  <c r="S66" i="15"/>
  <c r="S44" i="15"/>
  <c r="S21" i="15"/>
  <c r="S18" i="15"/>
  <c r="S7" i="15"/>
  <c r="H53" i="48"/>
  <c r="D53" i="48"/>
  <c r="E49" i="53"/>
  <c r="E38" i="53"/>
  <c r="D84" i="53"/>
  <c r="L53" i="48"/>
  <c r="D43" i="53"/>
  <c r="E28" i="53"/>
  <c r="E23" i="53"/>
  <c r="E86" i="53"/>
  <c r="E58" i="53"/>
  <c r="C80" i="53"/>
  <c r="E80" i="53"/>
  <c r="S58" i="15"/>
  <c r="E67" i="53"/>
  <c r="C85" i="53"/>
  <c r="D85" i="53"/>
  <c r="S48" i="15"/>
  <c r="E43" i="53"/>
  <c r="E85" i="53"/>
  <c r="R83" i="15"/>
  <c r="S17" i="15"/>
  <c r="S24" i="15"/>
  <c r="S6" i="15"/>
  <c r="N81" i="15"/>
  <c r="R81" i="15"/>
  <c r="S28" i="15"/>
  <c r="F77" i="15"/>
  <c r="F43" i="52"/>
  <c r="S27" i="15"/>
  <c r="J54" i="48"/>
  <c r="G43" i="52"/>
  <c r="H77" i="15"/>
  <c r="S59" i="15"/>
  <c r="S55" i="15"/>
  <c r="S57" i="15"/>
  <c r="S23" i="15"/>
  <c r="S19" i="15"/>
  <c r="S61" i="15"/>
  <c r="S54" i="15"/>
  <c r="S52" i="15"/>
  <c r="S12" i="15"/>
  <c r="S13" i="15"/>
  <c r="E73" i="15"/>
  <c r="S25" i="15"/>
  <c r="D77" i="15"/>
  <c r="H54" i="48"/>
  <c r="S26" i="15"/>
  <c r="S22" i="15"/>
  <c r="C86" i="15"/>
  <c r="S83" i="15"/>
  <c r="C82" i="15"/>
  <c r="K54" i="48"/>
  <c r="H43" i="52"/>
  <c r="S32" i="15"/>
  <c r="S76" i="15"/>
  <c r="I78" i="15"/>
  <c r="S75" i="15"/>
  <c r="S63" i="15"/>
  <c r="C43" i="52"/>
  <c r="N82" i="15"/>
  <c r="S20" i="15"/>
  <c r="S16" i="15"/>
  <c r="S46" i="15"/>
  <c r="S50" i="15"/>
  <c r="S8" i="15"/>
  <c r="I73" i="15"/>
  <c r="S73" i="15"/>
  <c r="S10" i="15"/>
  <c r="S47" i="15"/>
  <c r="L61" i="15"/>
  <c r="S84" i="15"/>
  <c r="D43" i="52"/>
  <c r="I54" i="48"/>
  <c r="C84" i="15"/>
  <c r="G54" i="48"/>
  <c r="S87" i="15"/>
  <c r="S31" i="15"/>
  <c r="S30" i="15"/>
  <c r="S15" i="15"/>
  <c r="D54" i="48"/>
  <c r="F90" i="15"/>
  <c r="P82" i="15"/>
  <c r="P86" i="15"/>
  <c r="P85" i="15"/>
  <c r="P89" i="15"/>
  <c r="P92" i="15"/>
  <c r="Q82" i="15"/>
  <c r="Q86" i="15"/>
  <c r="Q85" i="15"/>
  <c r="Q89" i="15"/>
  <c r="Q92" i="15"/>
  <c r="D90" i="15"/>
  <c r="O82" i="15"/>
  <c r="O86" i="15"/>
  <c r="O85" i="15"/>
  <c r="O89" i="15"/>
  <c r="O92" i="15"/>
  <c r="E43" i="52"/>
  <c r="N86" i="15"/>
  <c r="D85" i="15"/>
  <c r="R82" i="15"/>
  <c r="L6" i="15"/>
  <c r="R86" i="15"/>
  <c r="S86" i="15"/>
  <c r="N85" i="15"/>
  <c r="N89" i="15"/>
  <c r="R85" i="15"/>
  <c r="S85" i="15"/>
  <c r="I77" i="15"/>
  <c r="P80" i="15"/>
  <c r="R89" i="15"/>
  <c r="N92" i="15"/>
  <c r="R92" i="15"/>
  <c r="I43" i="52"/>
  <c r="N80" i="15"/>
  <c r="O80" i="15"/>
  <c r="L54" i="48"/>
  <c r="Q80" i="15"/>
  <c r="C81" i="15"/>
  <c r="C87" i="15"/>
  <c r="E54" i="48"/>
  <c r="R80" i="15"/>
  <c r="O88" i="15"/>
  <c r="D87" i="15"/>
  <c r="Q88" i="15"/>
  <c r="N88" i="15"/>
  <c r="P88" i="15"/>
  <c r="R88" i="15"/>
  <c r="S88" i="15"/>
  <c r="S36" i="15"/>
  <c r="S42" i="15"/>
  <c r="S72" i="15"/>
  <c r="S77" i="15"/>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<sst xmlns="http://schemas.openxmlformats.org/spreadsheetml/2006/main" count="781" uniqueCount="454">
  <si>
    <t>TOTAL</t>
  </si>
  <si>
    <t>Nr. crt</t>
  </si>
  <si>
    <t>Denumirea capitolelor şi subcapitolelor</t>
  </si>
  <si>
    <t>Cheltuieli eligibile</t>
  </si>
  <si>
    <t>Cheltuieli neeligibile</t>
  </si>
  <si>
    <t>Amenajarea terenului</t>
  </si>
  <si>
    <t>TOTAL CAPITOL 1</t>
  </si>
  <si>
    <t>2.1</t>
  </si>
  <si>
    <t> TOTAL CAPITOL 2</t>
  </si>
  <si>
    <t>TOTAL CAPITOL 4</t>
  </si>
  <si>
    <t>III</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</si>
  <si>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</si>
  <si>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</si>
  <si>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</si>
  <si>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</si>
  <si>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</si>
  <si>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</si>
  <si>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</si>
  <si>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</si>
  <si>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TOTAL CAPITOL 5</t>
  </si>
  <si>
    <t>TOTAL CAPITOL 6</t>
  </si>
  <si>
    <t>CAP. 1</t>
  </si>
  <si>
    <t>CAP. 2</t>
  </si>
  <si>
    <t>CAP. 3</t>
  </si>
  <si>
    <t>Cheltuieli pentru investiţia de bază</t>
  </si>
  <si>
    <t>CAP. 5</t>
  </si>
  <si>
    <t>Alte cheltuieli</t>
  </si>
  <si>
    <t>CAP. 6</t>
  </si>
  <si>
    <t>Valoare (lei)</t>
  </si>
  <si>
    <t>Total eligibil</t>
  </si>
  <si>
    <t>Total neeligibil</t>
  </si>
  <si>
    <t>Nr crt</t>
  </si>
  <si>
    <t>I.a.</t>
  </si>
  <si>
    <t>I.b.</t>
  </si>
  <si>
    <t>II.a.</t>
  </si>
  <si>
    <t>II.b.</t>
  </si>
  <si>
    <t>Contribuţia solicitantului la cheltuieli neeligibile, inclusiv TVA aferenta</t>
  </si>
  <si>
    <t>Valoarea totala neeligibilă, inclusiv TVA aferenta</t>
  </si>
  <si>
    <t>Cheltuieli eligibile, fără TVA</t>
  </si>
  <si>
    <t>Cheltuieli neeligibile, fără TVA</t>
  </si>
  <si>
    <t>TVA aferentă cheltuielilor neeligibile, și TVA recuperabilă aferentă cheltuielilor eligibile</t>
  </si>
  <si>
    <t>1</t>
  </si>
  <si>
    <t>Amenajări pentru protecţia mediului şi aducerea terenului la starea iniţială</t>
  </si>
  <si>
    <t>Consultanţă</t>
  </si>
  <si>
    <t>Alte studii specifice</t>
  </si>
  <si>
    <t>Dirigenţie de şantier</t>
  </si>
  <si>
    <t>1.1.</t>
  </si>
  <si>
    <t>4.2.</t>
  </si>
  <si>
    <t>1.4.</t>
  </si>
  <si>
    <t xml:space="preserve">6.2. </t>
  </si>
  <si>
    <t>Categorie MySmis</t>
  </si>
  <si>
    <t>Subcategorie MySmis</t>
  </si>
  <si>
    <t>Raport privind impactul asupra mediului</t>
  </si>
  <si>
    <t>4.1.</t>
  </si>
  <si>
    <t>6.1.</t>
  </si>
  <si>
    <t>3.1.1.</t>
  </si>
  <si>
    <t>3.3.</t>
  </si>
  <si>
    <t>3.4.</t>
  </si>
  <si>
    <t>3.5.</t>
  </si>
  <si>
    <t>4.4.</t>
  </si>
  <si>
    <t> TOTAL CAPITOL 3</t>
  </si>
  <si>
    <t>TOTAL CAPITOL 7</t>
  </si>
  <si>
    <t>CAP. 7</t>
  </si>
  <si>
    <t>7.1.</t>
  </si>
  <si>
    <t>TOTAL CHELTUIELI ELIGIBILE</t>
  </si>
  <si>
    <t>TOTAL CHELTUIELI NE-ELIGIBILE</t>
  </si>
  <si>
    <t>Categorie Solicitant</t>
  </si>
  <si>
    <t>Valoare totală ELIGIBILA aferenta categoriei de solicitanti</t>
  </si>
  <si>
    <t>Total eligibil cerere de finantare</t>
  </si>
  <si>
    <t>AN 1</t>
  </si>
  <si>
    <t>AN 2</t>
  </si>
  <si>
    <t>AN 3</t>
  </si>
  <si>
    <t>AN 4</t>
  </si>
  <si>
    <t>Rata de co-finantare solicitat</t>
  </si>
  <si>
    <t>Tip Solicitant</t>
  </si>
  <si>
    <t>4.6.</t>
  </si>
  <si>
    <t>3.5.1.</t>
  </si>
  <si>
    <t>3.5.2.</t>
  </si>
  <si>
    <t>3.5.3.</t>
  </si>
  <si>
    <t>3.5.4.</t>
  </si>
  <si>
    <t>3.5.5.</t>
  </si>
  <si>
    <t>3.6.</t>
  </si>
  <si>
    <t>3.7.</t>
  </si>
  <si>
    <t>3.7.2.</t>
  </si>
  <si>
    <t>3.8.1.1.</t>
  </si>
  <si>
    <t>3.8.1.2</t>
  </si>
  <si>
    <t>3.8.2.</t>
  </si>
  <si>
    <t>4.3.</t>
  </si>
  <si>
    <t>4.5.</t>
  </si>
  <si>
    <t xml:space="preserve">Montaj utilaje, echipamente tehnologice şi funcţionale </t>
  </si>
  <si>
    <t>3.5.6.</t>
  </si>
  <si>
    <t xml:space="preserve">Pregătirea personalului de exploatare     </t>
  </si>
  <si>
    <t xml:space="preserve">Probe tehnologice şi teste                </t>
  </si>
  <si>
    <t>7.2.</t>
  </si>
  <si>
    <t>BUGETUL CERERII DE FINANTARE</t>
  </si>
  <si>
    <t>TVA nerecuperabilă,aferentă cheltuielilor eligibile</t>
  </si>
  <si>
    <t xml:space="preserve">1.2. </t>
  </si>
  <si>
    <t>3.2.</t>
  </si>
  <si>
    <t xml:space="preserve">1.3. </t>
  </si>
  <si>
    <t>Cheltuieli pentru relocare/protecția utilităților</t>
  </si>
  <si>
    <t>PLANUL DE FINANTARE - LEI CU TVA</t>
  </si>
  <si>
    <t xml:space="preserve">TOTAL </t>
  </si>
  <si>
    <t xml:space="preserve">3.1. </t>
  </si>
  <si>
    <t>Studii de teren</t>
  </si>
  <si>
    <t xml:space="preserve">Studii </t>
  </si>
  <si>
    <t>3.1.2</t>
  </si>
  <si>
    <t>3.1.3</t>
  </si>
  <si>
    <t xml:space="preserve">Documentații suport și cheltuieli pentru obţinerea de  avize, acorduri şi autorizaţii </t>
  </si>
  <si>
    <t xml:space="preserve">Expertizare tehnică </t>
  </si>
  <si>
    <t xml:space="preserve">Proiectare </t>
  </si>
  <si>
    <t xml:space="preserve">Temă de proiectare                 </t>
  </si>
  <si>
    <t>Studiu de prefezabilitate</t>
  </si>
  <si>
    <t xml:space="preserve">Studiu de fezabilitate/documentaţie de avizare a lucrărilor de intervenţii şi deviz general                             </t>
  </si>
  <si>
    <t>Documentaţiile tehnice necesare în vederea obţinerii avizelor/acordurilor/   autorizaţiilor</t>
  </si>
  <si>
    <t>Verificarea tehnică de calitate a  proiectului tehnic şi a detaliilor de     execuţie</t>
  </si>
  <si>
    <t xml:space="preserve">Proiect tehnic şi detalii de  execuţie     </t>
  </si>
  <si>
    <t xml:space="preserve">Organizarea procedurilor de achiziţie     </t>
  </si>
  <si>
    <t>3.7.1.</t>
  </si>
  <si>
    <t>Managementul de proiect pentru obiectivul de investiţii</t>
  </si>
  <si>
    <t xml:space="preserve">Servicii de consultanță la elaborarea cererii de finanțare </t>
  </si>
  <si>
    <t xml:space="preserve"> 3.7.1.1 </t>
  </si>
  <si>
    <t xml:space="preserve">Servicii de consultanță în domeniul managementului de proiect </t>
  </si>
  <si>
    <t xml:space="preserve"> 3.7.1.2 </t>
  </si>
  <si>
    <t>Auditul financiar</t>
  </si>
  <si>
    <t>3.8</t>
  </si>
  <si>
    <t>Asistență tehnică</t>
  </si>
  <si>
    <t>3.8.1.</t>
  </si>
  <si>
    <t xml:space="preserve">Asistenţă tehnică din partea proiectantului </t>
  </si>
  <si>
    <t xml:space="preserve"> pe perioada de execuţie a lucrărilor </t>
  </si>
  <si>
    <t xml:space="preserve"> pentru participarea proiectantului la fazele incluse în programul de control al lucrărilor de execuţie, avizat de către Inspectoratul de Stat în Construcţii </t>
  </si>
  <si>
    <t>CAP. 4</t>
  </si>
  <si>
    <t>5.1</t>
  </si>
  <si>
    <t xml:space="preserve">Organizare de şantier </t>
  </si>
  <si>
    <t>5.1.1.  Lucrări de construcţii şi instalaţii aferente organizării de şantier</t>
  </si>
  <si>
    <t>5.1.2. Cheltuieli conexe organizării şantierului</t>
  </si>
  <si>
    <t>5.2</t>
  </si>
  <si>
    <t xml:space="preserve">Comisioane, cote, taxe, costul creditului </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</si>
  <si>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</si>
  <si>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</si>
  <si>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</si>
  <si>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 xml:space="preserve">5.2.4. Cota aferentă Casei Sociale a Constructorilor - CSC </t>
  </si>
  <si>
    <t xml:space="preserve">5.2.5. Taxe pentru acorduri, avize conforme şi autorizaţia de construire/desfiinţare </t>
  </si>
  <si>
    <t>5.3</t>
  </si>
  <si>
    <t>5.4</t>
  </si>
  <si>
    <t xml:space="preserve">Cheltuieli pentru informare și publicitate </t>
  </si>
  <si>
    <t>Cheltuieli pentru probe tehnologice şi teste</t>
  </si>
  <si>
    <t>din care:   C + M (1.2 + 1.3 +1.4 + 2 + 4.1 + 4.2 + 5.1.1)</t>
  </si>
  <si>
    <t xml:space="preserve">TOTAL DEVIZ GENERAL                                  </t>
  </si>
  <si>
    <t>3.7.1.3.</t>
  </si>
  <si>
    <t>TOTAL BUGET PROIECT</t>
  </si>
  <si>
    <t>TOTAL % CHELTUIELI ELIGIBILE</t>
  </si>
  <si>
    <t>Au fost prevazute formule de verificare a pragurilor maxim eligibile. Daca pragul maxim acceptat este depășit, mesajul  este "Atenție prag!"</t>
  </si>
  <si>
    <t xml:space="preserve">Cheltuieli privind obtinerea terenului în limita maxima de </t>
  </si>
  <si>
    <t xml:space="preserve">Cheltuieli diverse și neprevăzute in limita maxima de </t>
  </si>
  <si>
    <t>din valoarea totală eligibilă a proiectului</t>
  </si>
  <si>
    <t>Costuri simplificate sub formă de rată forfetară</t>
  </si>
  <si>
    <t>Instructiuni de completare:</t>
  </si>
  <si>
    <t>Categorii de costuri eligibile care se încadrează în această rată forfetară:</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</si>
  <si>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</si>
  <si>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t>Costul cu pregătirea cererii de finanțare;</t>
  </si>
  <si>
    <t>Costul cu managementul proiectului în implementare, inclusiv organizarea procedurilor de achizitie publică;</t>
  </si>
  <si>
    <t>Foaia de lucru Buget-cerere</t>
  </si>
  <si>
    <t xml:space="preserve"> % TOTAL CHELTUIELI PROIECT</t>
  </si>
  <si>
    <t>Contribuţia proprie totală (la cheltuieli eligibile și neeligibile), asigurată din:</t>
  </si>
  <si>
    <t xml:space="preserve">  Surse proprii</t>
  </si>
  <si>
    <t>Imprumuturi bancare / surse imprumutate</t>
  </si>
  <si>
    <t>ECHIPAMENTE / DOTARI / ACTIVE CORPORALE</t>
  </si>
  <si>
    <t>1.1. Obtinerea  terenului</t>
  </si>
  <si>
    <t>LUCRARI</t>
  </si>
  <si>
    <t>1.2 Amenajarea terenului</t>
  </si>
  <si>
    <t>1.3 Amenajări pentru protecţia mediului şi aducerea terenului la starea iniţială</t>
  </si>
  <si>
    <t>1.4 Cheltuieli pentru relocarea/protecţia utilităţilor</t>
  </si>
  <si>
    <t>SERVICII</t>
  </si>
  <si>
    <t>3.1.1 Studii de teren</t>
  </si>
  <si>
    <t>3.1.2 Raport privind impactul asupra mediului</t>
  </si>
  <si>
    <t>3.1.3 Alte studii de specialitate</t>
  </si>
  <si>
    <t>3.3 Expertizare tehnică</t>
  </si>
  <si>
    <t>3.4 Certificarea performanţei energetice şi auditul energetic al clădirilor</t>
  </si>
  <si>
    <t>3.5.1 Tema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</si>
  <si>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</si>
  <si>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</si>
  <si>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</si>
  <si>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</si>
  <si>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</si>
  <si>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</si>
  <si>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</si>
  <si>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</si>
  <si>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</si>
  <si>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6.1 Pregatirea personalului de exploatare</t>
  </si>
  <si>
    <t>6.2 Probe tehnologice si teste</t>
  </si>
  <si>
    <t>5.3 Cheltuieli diverse şi neprevăzute</t>
  </si>
  <si>
    <t>TAXE</t>
  </si>
  <si>
    <t>5.2.2 Cota aferentă ISC pentru controlul calităţii lucrărilor de construcţii</t>
  </si>
  <si>
    <t>5.2.4. Cota aferentă Casei Sociale a Constructorilor - CSC</t>
  </si>
  <si>
    <t>5.2.5. Taxe pentru acorduri, avize conforme şi autorizaţia de construire/desfiinţare</t>
  </si>
  <si>
    <t>5.1.1 Lucrări de construcţii şi instalaţii aferente organizării de şantier</t>
  </si>
  <si>
    <t>5.1.2 Cheltuieli conexe organizării şantierului</t>
  </si>
  <si>
    <t>4.5 Dotări</t>
  </si>
  <si>
    <t>CHELTUIELI CU ACTIVE NECORPORALE</t>
  </si>
  <si>
    <t>4.6 Active necorporale</t>
  </si>
  <si>
    <t>3.8.1. Asistenţă tehnică din partea proiectantului</t>
  </si>
  <si>
    <t>3.8.2. Dirigenţie de şantier/supervizare</t>
  </si>
  <si>
    <t>Cheltuieli pentru obtinerea și amenajarea terenului</t>
  </si>
  <si>
    <t>Cheltuieli pentru asigurarea utilităţilor necesare obiectivului de investii</t>
  </si>
  <si>
    <t>Certificarea performanței energetice și auditul energetic al clădirilor</t>
  </si>
  <si>
    <t>CHELTUIELI SUB FORMA DE RATE FORFETARE</t>
  </si>
  <si>
    <t>Nr. crt.</t>
  </si>
  <si>
    <t xml:space="preserve">CATEGORIE CHELTUIELI </t>
  </si>
  <si>
    <t>Tip de cheltuiala (directa/indirecta)</t>
  </si>
  <si>
    <t>TVA, din care</t>
  </si>
  <si>
    <t xml:space="preserve">Total </t>
  </si>
  <si>
    <t>Valoarea eligibilă nerambursabilă  din bugetul național</t>
  </si>
  <si>
    <t xml:space="preserve">Valoare cofinanțare eligibilă  beneficiar </t>
  </si>
  <si>
    <t>TVA eligibil</t>
  </si>
  <si>
    <t>TVA neeligibil</t>
  </si>
  <si>
    <t>3= 4+5+6</t>
  </si>
  <si>
    <t>7=8+9</t>
  </si>
  <si>
    <t>11=3+10</t>
  </si>
  <si>
    <r>
      <t xml:space="preserve">Valoare </t>
    </r>
    <r>
      <rPr>
        <b/>
        <sz val="9"/>
        <rFont val="Calibri"/>
        <family val="2"/>
        <scheme val="minor"/>
      </rPr>
      <t xml:space="preserve">eligibilă al proiectului, incl. TVA eligibil, din care: </t>
    </r>
  </si>
  <si>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</si>
  <si>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</si>
  <si>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</si>
  <si>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 xml:space="preserve">Program: Programul Regiunea Centru (PR Centru) </t>
  </si>
  <si>
    <t>Fond: FEDR</t>
  </si>
  <si>
    <t xml:space="preserve">Cod SMIS: </t>
  </si>
  <si>
    <t xml:space="preserve">Apel de proiecte: </t>
  </si>
  <si>
    <t>CATEGORIE</t>
  </si>
  <si>
    <t>SUBCATEGORIE</t>
  </si>
  <si>
    <t>din costurile directe pentru decontarea costurilor indirecte</t>
  </si>
  <si>
    <t xml:space="preserve">Costurile directe reprezintă acele cheltuieli eligibile care sunt direct legate de punerea în aplicare a investiției sau a proiectului și pentru care poate fi demonstrată legătura directă cu respectiva investiție /cu respectivul proiect și pot include și alte categorii de cheltuieli eligibile care sunt direct legate de atingerea obiectivelor proiectului și pentru care poate fi demonstrată legătura directă. </t>
  </si>
  <si>
    <t xml:space="preserve">Costurile directe includ următoarele tipuri de cheltuieli: </t>
  </si>
  <si>
    <t xml:space="preserve">·       Lucrări conform Devizului General: </t>
  </si>
  <si>
    <t>o   capitolul 2 - Cheltuieli pentru asigurarea utilităților necesare obiectivului de investiții;</t>
  </si>
  <si>
    <t>o   capitolul 4 - Cheltuieli pentru investiția de bază, subcapitolele 4.1, 4.2, 4,3;</t>
  </si>
  <si>
    <t xml:space="preserve">o   capitolul 5 - Alte cheltuieli, subcapitolele 5.1, 5.3; </t>
  </si>
  <si>
    <t xml:space="preserve">·       Echipamente /dotări conform Devizului General: </t>
  </si>
  <si>
    <t xml:space="preserve">o   capitolul. 4 - Cheltuieli pentru investiția de bază: subcapitolele 4.4, 4.5, 4.6; </t>
  </si>
  <si>
    <t xml:space="preserve">·       Servicii conform Devizului General: </t>
  </si>
  <si>
    <t xml:space="preserve">o   capitolul 3 - Cheltuieli pentru proiectare și asistență tehnică, subcapitolele 3.1, 3.2, 3.3, 3.4, 3.5, 3.8. </t>
  </si>
  <si>
    <t>·       Comisioane, cote, taxe conform Devizului General:</t>
  </si>
  <si>
    <t xml:space="preserve">o   capitolul 5 - Alte cheltuieli, subcapitolul 5.2 Comisioane, cote, taxe, costul creditului. </t>
  </si>
  <si>
    <t>Costurile directe reprezintă baza pentru calcularea costurilor indirecte.</t>
  </si>
  <si>
    <t xml:space="preserve">Costurile indirecte reprezintă acele cheltuieli care nu se încadrează în categoria costurilor directe și care sprijină realizarea obiectivului investițional propus prin proiect, dar, la finalul implementării, nu se reflectă în mod direct în obiectivul investițional realizat prin proiect. </t>
  </si>
  <si>
    <t xml:space="preserve">Costurile indirecte includ următoarele tipuri de cheltuieli: </t>
  </si>
  <si>
    <t>·       Consultanța conform Devizului General:</t>
  </si>
  <si>
    <t xml:space="preserve">o   capitolul 3 - Cheltuieli pentru proiectare și asistență tehnică, subcapitolele: </t>
  </si>
  <si>
    <t>·       Comunicare și vizibilitate conform Devizului General:</t>
  </si>
  <si>
    <t xml:space="preserve">o   capitolul 5 - Alte cheltuieli, subcapitolul 5.4  Cheltuieli pentru informare și publicitate </t>
  </si>
  <si>
    <t>Costul cu îndeplinirea cerințelor privind vizibilitatea proiectelor (informare si publicitate);</t>
  </si>
  <si>
    <t>Costul cu auditul financiar extern</t>
  </si>
  <si>
    <t xml:space="preserve">Cheltuiel specifice prioritatii </t>
  </si>
  <si>
    <t>TVA (eligibila+neeligibila)</t>
  </si>
  <si>
    <t>Matricea de corelare a bugetului proiectului cu devizul general al investiției</t>
  </si>
  <si>
    <t xml:space="preserve">Nr. crt. </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</si>
  <si>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</si>
  <si>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</si>
  <si>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</si>
  <si>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</si>
  <si>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</si>
  <si>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</si>
  <si>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</si>
  <si>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</si>
  <si>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</si>
  <si>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</si>
  <si>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</si>
  <si>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</si>
  <si>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</si>
  <si>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2 - Cheltuieli pentru asigurarea utilităților necesare obiectivului de investiții</t>
  </si>
  <si>
    <t xml:space="preserve">CAP. 3. Cheltuieli pentru proiectare și asistență tehnică </t>
  </si>
  <si>
    <t>CAP.3 - 3.1.1 Studii de teren</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</si>
  <si>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</si>
  <si>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</si>
  <si>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</si>
  <si>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</si>
  <si>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</si>
  <si>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CAP.3 - 3.3 Expertizare tehnică</t>
  </si>
  <si>
    <t>3.4 Certificarea performanței energetice și auditul energetic al clădirilor</t>
  </si>
  <si>
    <t>3.5.1 Tema de proiectare</t>
  </si>
  <si>
    <t>CAP.3 - 3.5.1 Tema de  proiectare</t>
  </si>
  <si>
    <t>CAP.3 - 3.5.2 Studiu de prefezabilitate</t>
  </si>
  <si>
    <t>3.5.3. Studiu de fezabilitate/documentație de avizare a lucrărilor de intervenții și deviz general</t>
  </si>
  <si>
    <t>CAP.3 - 3.5.3 Studiu de fezabilitate/ documentație de avizare a 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</si>
  <si>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</si>
  <si>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</si>
  <si>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</si>
  <si>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</si>
  <si>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</si>
  <si>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</si>
  <si>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Cap.3 - 3.6 Organizarea procedurilor de achizitie</t>
  </si>
  <si>
    <t>Cheltuieli indirecte conform art. 54 lit.a RDC 1060/2021</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</si>
  <si>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</si>
  <si>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</si>
  <si>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</si>
  <si>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</si>
  <si>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</si>
  <si>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</si>
  <si>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</si>
  <si>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</si>
  <si>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</si>
  <si>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</si>
  <si>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</si>
  <si>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</si>
  <si>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CAP.4 - 4.5 Dotări</t>
  </si>
  <si>
    <t>CAP. 4 - 4.6. Active necorporale</t>
  </si>
  <si>
    <t>5.1.1 Lucrări de construcții și instalații aferente organizării de șantier</t>
  </si>
  <si>
    <t>CAP. 5. Alte cheltuieli</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</si>
  <si>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</si>
  <si>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</si>
  <si>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</si>
  <si>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</si>
  <si>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</si>
  <si>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</si>
  <si>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</si>
  <si>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</si>
  <si>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</si>
  <si>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</si>
  <si>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</si>
  <si>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</si>
  <si>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</si>
  <si>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CAP.5 - 5.4 Cheltuieli pentru informare și publicitate</t>
  </si>
  <si>
    <t>6.1 Pregătirea personalului de exploatare</t>
  </si>
  <si>
    <t>CAP. 6. - Cheltuieli pentru probe tehnologice și teste</t>
  </si>
  <si>
    <t>CAP.6 - 6.1 Pregătirea personalului de exploatare</t>
  </si>
  <si>
    <t>CAP.6 - 6.2 Probe tehnologice si teste</t>
  </si>
  <si>
    <r>
      <t xml:space="preserve">Foaia de lucru Matrice Corelare Buget cu Deviz -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</si>
  <si>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t>Foaia de lucru Buget Categorii Cheltuieli</t>
  </si>
  <si>
    <t>3.1.3. Alte studii specifice</t>
  </si>
  <si>
    <t>Restul datelor sunt fie predefinite, fie generate automat. A nu se modifica formulele de calcul - acestea sunt calculate automat in urma introducerii datelor de intrare!</t>
  </si>
  <si>
    <t xml:space="preserve">Au fost prevazute formule de verificare a unor corelatii. Daca corelatia se verifica, mesajul  este "OK", iar in situatia in care formula identifica o necorelare, mesajul este ”ERROR”.           </t>
  </si>
  <si>
    <t>din valoarea totală eligibilă a proiectului.</t>
  </si>
  <si>
    <t>Cheltuieli pentru proiectare și asistență tehnică (cu excepția cheltuielilor cuprinse la subcap. 3.4. Consultanță)   în limita maxima a</t>
  </si>
  <si>
    <t xml:space="preserve">Cheltuieli auxiliare investiției de bază  in limita maxima de </t>
  </si>
  <si>
    <t>Coloanele J si K contin informatii cu privire la corelarea cheltuielilor in sectiune Buget-Activitati si cheltuieli din cererea de finantare.</t>
  </si>
  <si>
    <t xml:space="preserve">se completează automat. </t>
  </si>
  <si>
    <t xml:space="preserve">Foaia de lucru  Buget Sintetic- se completează automat. </t>
  </si>
  <si>
    <t>o   capitolul 6 - Cheltuieli pentru probe tehnologice şi teste</t>
  </si>
  <si>
    <t xml:space="preserve">3.6 Organizarea procedurilor de achiziție, </t>
  </si>
  <si>
    <t>3.7 Consultanță: 3.7.1 Managementul de proiect pentru obiectivul de investiții (plata serviciilor de consultanță la elaborarea cererii de finanțare, plata serviciilor de consultanță în domeniul managementului proiectului,plata serviciilor de evaluare, efectuate de un expert ANEVAR, în vederea stabilirii valorii terenurilor achiziționate , 3.7.2 Auditul financiar</t>
  </si>
  <si>
    <t xml:space="preserve">Promovarea obiectivului de investiţie/ serviciului finanţat și/sau de promovare a mobilității urbane durabile </t>
  </si>
  <si>
    <t xml:space="preserve">4.4 Utilaje, echipamente tehnologice şi funcţionale care nu necesită montaj şi echipamente de transport </t>
  </si>
  <si>
    <t xml:space="preserve">4.5 Dotări </t>
  </si>
  <si>
    <t xml:space="preserve">1.1. Obtinerea terenului </t>
  </si>
  <si>
    <t xml:space="preserve">1.2 Amenajarea terenului </t>
  </si>
  <si>
    <t xml:space="preserve">1.3 Amenajări pentru protecţia mediului şi aducerea terenului la starea iniţială </t>
  </si>
  <si>
    <t xml:space="preserve">1.4 Cheltuieli pentru relocarea/protecţia utilităţilor </t>
  </si>
  <si>
    <t xml:space="preserve">2 - Cheltuieli pentru asigurarea utilităţilor necesare obiectivului de investiţii </t>
  </si>
  <si>
    <t xml:space="preserve">4.1 Construcţii şi instalaţii </t>
  </si>
  <si>
    <t xml:space="preserve">4.2 Montaj utilaje, echipamente tehnologice şi funcţionale </t>
  </si>
  <si>
    <t xml:space="preserve">4.3 Utilaje, echipamente tehnologice şi funcţionale care necesită montaj </t>
  </si>
  <si>
    <t xml:space="preserve">5.1.1 Lucrări de construcţii şi instalaţii aferente organizării de şantier </t>
  </si>
  <si>
    <t xml:space="preserve">5.1.2 Cheltuieli conexe organizării şantierului </t>
  </si>
  <si>
    <t xml:space="preserve">5.3 Cheltuieli diverse şi neprevăzute </t>
  </si>
  <si>
    <t xml:space="preserve">6.1 Pregatirea personalului de exploatare </t>
  </si>
  <si>
    <t xml:space="preserve">6.2 Probe tehnologice si teste </t>
  </si>
  <si>
    <t xml:space="preserve">3.1.1 Studii de teren </t>
  </si>
  <si>
    <t xml:space="preserve">3.1.2 Raport privind impactul asupra mediului </t>
  </si>
  <si>
    <t xml:space="preserve">3.2 Documentaţii-suport şi cheltuieli pentru obţinerea de avize, acorduri şi autorizații </t>
  </si>
  <si>
    <t xml:space="preserve">3.3 Expertizare tehnică </t>
  </si>
  <si>
    <t xml:space="preserve">3.4 Certificarea performanţei energetice şi auditul energetic al clădirilor </t>
  </si>
  <si>
    <t xml:space="preserve">3.5.1 Tema proiectare </t>
  </si>
  <si>
    <t xml:space="preserve">3.5.2 Studiu de prefezabilitate </t>
  </si>
  <si>
    <t xml:space="preserve">3.5.3. Studiu de fezabilitate/documentaţie de avizare a lucrărilor de intervenţii şi deviz general </t>
  </si>
  <si>
    <t xml:space="preserve">3.5.4. Documentaţiile tehnice necesare în vederea obţinerii avizelor/acordurilor/autorizaţiilor </t>
  </si>
  <si>
    <t xml:space="preserve">3.5.5. Verificarea tehnică de calitate a proiectului tehnic şi a detaliilor de execuţie </t>
  </si>
  <si>
    <t xml:space="preserve">3.5.6. Proiect tehnic şi detalii de execuţie </t>
  </si>
  <si>
    <t xml:space="preserve">3.8.1. Asistenţă tehnică din partea proiectantului </t>
  </si>
  <si>
    <t xml:space="preserve">3.8.2. Dirigenţie de şantier/supervizare </t>
  </si>
  <si>
    <t xml:space="preserve">5.2.1. Comisioanele şi dobânzile aferente creditului băncii finanţatoare </t>
  </si>
  <si>
    <t xml:space="preserve">5.2.2 Cota aferentă ISC pentru controlul calităţii lucrărilor de construcţii </t>
  </si>
  <si>
    <t xml:space="preserve">5.2.3. Cota aferentă ISC pentru controlul statului în amenajarea teritoriului, urbanism şi pentru autorizarea lucrărilor de construcţii </t>
  </si>
  <si>
    <r>
      <t>Obtinerea terenului</t>
    </r>
    <r>
      <rPr>
        <sz val="9"/>
        <color rgb="FFFF0000"/>
        <rFont val="Calibri"/>
        <family val="2"/>
        <scheme val="minor"/>
      </rPr>
      <t xml:space="preserve"> (în limita a 10% din valoarea totală eligibilă a proiectului)</t>
    </r>
  </si>
  <si>
    <t>Servicii de evaluare, efectuate de un expert independent calificat sau de un organism oficial autorizat în mod corespunzător, în vederea stabilirii valorii terenurilor achiziționate.</t>
  </si>
  <si>
    <r>
      <t xml:space="preserve">Cheltuielile diverse şi neprevăzute </t>
    </r>
    <r>
      <rPr>
        <sz val="7"/>
        <color rgb="FFFF0000"/>
        <rFont val="Calibri"/>
        <family val="2"/>
        <scheme val="minor"/>
      </rPr>
      <t>în limita a 10% din valoarea cheltuielilor eligibile cuprinse la capitolele/subcapitolelele 1.2, 1.3, 1.4, 2 și 4 din ghidul solicitantului, cap. 5.3.2.Categorii și plafoane de cheltuieli eligibile</t>
    </r>
  </si>
  <si>
    <t xml:space="preserve">Dotări </t>
  </si>
  <si>
    <t xml:space="preserve">Active necorporale </t>
  </si>
  <si>
    <t xml:space="preserve">Utilaje, echipamente tehnologice şi   funcţionale care nu necesită montaj şi echipamente de transport </t>
  </si>
  <si>
    <t>Utilaje, echipamente tehnologice şi       funcţionale care necesită montaj</t>
  </si>
  <si>
    <t xml:space="preserve">Construcţii şi instalaţii </t>
  </si>
  <si>
    <t>din valoarea eligibilă a cheltuielilor eligibile aferente cap. 1.2, 1.3, 1.4, 2, cap. 4 , conform cap. 5.3.2. Categorii și plafoane de cheltuieli eligibile din Ghidul solicitantului</t>
  </si>
  <si>
    <t>Costul serviciilor de evaluare, efectuate de un expert independent calificat sau de un organism oficial autorizat în mod corespunzător, în vederea stabilirii valorii terenurilor achiziționate.</t>
  </si>
  <si>
    <r>
      <t>Obtinerea terenului</t>
    </r>
    <r>
      <rPr>
        <sz val="9"/>
        <color rgb="FFFF0000"/>
        <rFont val="Calibri"/>
        <family val="2"/>
        <scheme val="minor"/>
      </rPr>
      <t xml:space="preserve"> </t>
    </r>
  </si>
  <si>
    <t>Cheltuielile diverse şi neprevăzute</t>
  </si>
  <si>
    <t>lei fără TVA</t>
  </si>
  <si>
    <t>Cheltuieli de consultanță și expertiză în elaborarea P.M.U.D</t>
  </si>
  <si>
    <t>3.7.1.4</t>
  </si>
  <si>
    <t>Ticketing</t>
  </si>
  <si>
    <t>Sistem afisaj in statii</t>
  </si>
  <si>
    <t>Monitorizarea si managementul flotei</t>
  </si>
  <si>
    <t>Aplicatii software mobilitate urbana</t>
  </si>
  <si>
    <t>Mijloace de transport în comun: Troleibuze; Autobuze electrice; Autobuze electrice (pe bază de pile de hidrogen)</t>
  </si>
  <si>
    <t>Achizitie conform studiului de oportunitate</t>
  </si>
  <si>
    <t>Construirea/modernizarea/reabilitarea/extinderea de benzi dedicate</t>
  </si>
  <si>
    <t xml:space="preserve">Construirea/modernizarea parcărilor de transfer de tip „park and ride”; </t>
  </si>
  <si>
    <t>Crearea/modernizarea/extinderea sistemelor de management al traficului, inclusiv a sistemului de monitorizare video, precum și a altor sisteme de transport inteligente (STI);</t>
  </si>
  <si>
    <t>Instalarea de sisteme de reducere/interzicere a circulației autoturismelor în anumite zone;</t>
  </si>
  <si>
    <t xml:space="preserve">Construirea/modernizarea/extinderea de zone și trasee pietonale, </t>
  </si>
  <si>
    <t xml:space="preserve">Construirea/modernizarea/extinderea pistelor/ traseelor pentru biciclete; construirea de infrastructuri pentru parcarea bicicletelor (rasteluri, containere specifice), structuri speciale multietajate)  </t>
  </si>
  <si>
    <t xml:space="preserve">	Crearea/extinderea/modernizarea sistemelor de bilete integrate pentru călători („e-bilete”  sau „e-ticketing”)</t>
  </si>
  <si>
    <t>Construirea/modernizarea/reabilitarea/extinderea rețelei de troleibuz</t>
  </si>
  <si>
    <t xml:space="preserve">	Construirea/modernizarea/extinderea stațiilor de alimentare a autobuzelor alimentate electric/cu hidrogen</t>
  </si>
  <si>
    <t xml:space="preserve">o	Construirea/modernizarea/extinderea depourilor/autobazelor aferente transportului public local/zonal de călători, inclusiv infrastructura tehnică aferentă </t>
  </si>
  <si>
    <t xml:space="preserve">	Construirea și modernizarea stațiilor de transport public de călători (troleibuz, autobuz);</t>
  </si>
  <si>
    <r>
      <t>Achiziționarea și instalarea punctelor de reîncărcare a autoturismelor electrice și electrice hibride (destinate publicului) –</t>
    </r>
    <r>
      <rPr>
        <b/>
        <sz val="8"/>
        <color rgb="FFFF0000"/>
        <rFont val="Calibri"/>
        <family val="2"/>
        <scheme val="minor"/>
      </rPr>
      <t xml:space="preserve"> finanțabile prin ajutor de minimis</t>
    </r>
  </si>
  <si>
    <t>Crearea/modernizarea/extinderea sistemelor de închiriere de biciclete/biciclete electrice (sisteme de tip „e-bike-sharing”, „e-bike-rental”).</t>
  </si>
  <si>
    <t>Valoare fără TVA</t>
  </si>
  <si>
    <t>TVA</t>
  </si>
  <si>
    <t>Valoare cu TVA</t>
  </si>
  <si>
    <t>Curs inforeuro la data lansarii apelului</t>
  </si>
  <si>
    <t>o   capitolul 1 - Cheltuieli pentru obținerea şi amenajarea terenului, subcapitolele 1.1, 1.2, 1.3, 1.4;</t>
  </si>
  <si>
    <t>Obiectivului de Politică 3  	O Europa mai conectată prin creșterea mobilității</t>
  </si>
  <si>
    <t>Obiectivul Specific 3.2 	Dezvoltarea și creșterea unei mobilități naționale, regionale și locale durabile, reziliente la schimbările climatice, inteligente și intermodale, inclusiv îmbunătățirea accesului la TEN-T și a mobilității transfrontaliere</t>
  </si>
  <si>
    <t>Prioritatea 5 	O Regiune Accesibilă</t>
  </si>
  <si>
    <t>Acțiunea 5.2 	Descongestionarea traficului din jurul marilor municipii (reședințe de județ)</t>
  </si>
  <si>
    <t xml:space="preserve"> din valoarea cheltuielilor eligibile finanțate în cadrul capitolului 4 „Cheltuieli pentru investiția de bază”, conform cap. 5.3.2. Categorii și plafoane de cheltuieli eligibile din Ghidul solicitantului</t>
  </si>
  <si>
    <t>Cheltuieli cu activități specifice de cooperare la nivel de proiecte, cu țări din cadrul UE sau cu țările candidate</t>
  </si>
  <si>
    <t>din bugetul eligibil al proiectului.</t>
  </si>
  <si>
    <t xml:space="preserve">Foaia de lucru Buget_cerere, se va corela cu documentatia tehnico-economica </t>
  </si>
  <si>
    <t>o   Costurile cu  activități specifice de cooperare la nivel de proiecte, cu țări din cadrul UE sau cu țările candidate</t>
  </si>
  <si>
    <t>https://commission.europa.eu/funding-tenders/procedures-guidelines-tenders/information-contractors-and-beneficiaries/exchange-rate-inforeuro_en</t>
  </si>
  <si>
    <t>Bugetul estimat alocat activităţii sau pachetului de activităţi de bază reprezintă minimum</t>
  </si>
  <si>
    <t>•	Unitate administrativ-teritorială - municipiu reședință de județ (definită prin Codul administrativ aprobat prin OUG nr. 57/2019, cu modificările și completările ulterioare)
•	Forme asociative – parteneriate, având ca lider de parteneriat unitatea administrativ-teritorială municipiu reședință de județ.</t>
  </si>
  <si>
    <t>Foaia de lucru  Export Smis (NU SE TRANSFORMA IN PDF, NU SE ANEXEAZA!!!)</t>
  </si>
  <si>
    <t>Costul privind cooperarea teritorială menționate în ghidul solicitantului la secțiunea 5.2.2 - cap. 8, ghidul solicitantului</t>
  </si>
  <si>
    <t xml:space="preserve">Cap. 7. - Cheltuieli aferente marjei de buget şi pentru constituirea rezervei de implementare pentru ajustarea de preţ </t>
  </si>
  <si>
    <t xml:space="preserve">o   Cap. 7. - Cheltuieli aferente marjei de buget şi pentru constituirea rezervei de implementare pentru ajustarea de preţ </t>
  </si>
  <si>
    <t xml:space="preserve">CAP. 2. Cheltuieli pentru asigurarea utilităților necesare obiectivului </t>
  </si>
  <si>
    <t>CAP.2 - Cheltuieli pentru asigurarea utilităţilor necesare obiectivului de investiţii</t>
  </si>
  <si>
    <t>Cheltuieli pentru asigurarea utilităţilor necesare obiectivului de investiţii</t>
  </si>
  <si>
    <t xml:space="preserve">Cheltuieli pentru asigurarea utilităților necesare obiectivului </t>
  </si>
  <si>
    <t>2 - Cheltuieli pentru asigurarea utilităţilor necesare obiectivului de investiţii</t>
  </si>
  <si>
    <t>3.8.3.</t>
  </si>
  <si>
    <t xml:space="preserve">Coordonator în materie de securitate şi sănătate - conform  Hotărârii Guvernului nr. 300/2006, cu modificările şi completările  ulterioare    </t>
  </si>
  <si>
    <t xml:space="preserve">3.8.3. Coordonator în materie de securitate şi sănătate </t>
  </si>
  <si>
    <t>Montaj utilaje, echipamente tehnologice şi funcţionale</t>
  </si>
  <si>
    <t>Utilaje, echipamente tehnologice şi funcţionale care necesită montaj</t>
  </si>
  <si>
    <t>Utilaje, echipamente tehnologice şi funcţionale care nu necesită montaj şi echipamente de transport</t>
  </si>
  <si>
    <t xml:space="preserve">7.1 Cheltuieli aferente marjei de buget </t>
  </si>
  <si>
    <t>7.2 Cheltuieli pentru constituirea rezervei de implementare pentru ajustarea de preţ</t>
  </si>
  <si>
    <t xml:space="preserve">Cap. 7.1 Cheltuieli aferente marjei de buget 25% din (1.2 + 1.3 + 1.4 + 2 + 3.1 +  3.2 + 3.3 + 3.5 + 3.7 + 3.8 + 4 +     
 5.1.1)  </t>
  </si>
  <si>
    <t>Cap. 7.2 Cheltuieli pentru constituirea rezervei de implementare pentru ajustarea de preţ</t>
  </si>
  <si>
    <t xml:space="preserve">Cheltuieli aferente marjei de buget şi pentru constituirea rezervei de implementare pentru ajustarea de preţ </t>
  </si>
  <si>
    <t>CAP. 8</t>
  </si>
  <si>
    <t>8.1.</t>
  </si>
  <si>
    <t>TOTAL CAPITOL 8</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</si>
  <si>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stanga selectand foaia de lucru. Se copiaza si se Lipeste (PASTE) in foaia de lucru Export SMIS</t>
  </si>
  <si>
    <t xml:space="preserve">CAP.3 - 3.4 Certificarea performanţei energetice şi auditul energetic al clădirilor, auditul de siguranţă rutieră </t>
  </si>
  <si>
    <t xml:space="preserve">CAP. 3 - 3.8.3. Coordonator în materie de securitate şi sănătate - conform  Hotărârii Guvernului nr. 300/2006, cu modificările şi completările  ulterioare    </t>
  </si>
  <si>
    <t>CAP.4 - 4.2 Montaj utilaje, echipamente tehnologice şi funcţionale</t>
  </si>
  <si>
    <t>CAP.4 - 4. 3 Utilaje, echipamente tehnologice şi funcţionale care necesită montaj</t>
  </si>
  <si>
    <t>CAP.4 - 4.4. Utilaje, echipamente tehnologice şi funcţionale care nu necesită montaj şi echipamente de transport</t>
  </si>
  <si>
    <t>CAP.5 - 5.1.1. Lucrări de construcţii şi instalaţii aferente organizării de şantier</t>
  </si>
  <si>
    <r>
      <t>Cheltuieli pentru proiectare și asistență tehnică</t>
    </r>
    <r>
      <rPr>
        <b/>
        <sz val="9"/>
        <color rgb="FFFF0000"/>
        <rFont val="Calibri"/>
        <family val="2"/>
        <scheme val="minor"/>
      </rPr>
      <t xml:space="preserve"> (cu exceptia subapitolului 3.4  - Consultanță din ghidul solicitantului) sunt eligibile cumulat, în limita maxima a 10% din valoarea cheltuielilor eligibile finanțate în cadrul capitolului 4 „Cheltuieli pentru investiția de bază”</t>
    </r>
    <r>
      <rPr>
        <b/>
        <sz val="9"/>
        <rFont val="Calibri"/>
        <family val="2"/>
        <scheme val="minor"/>
      </rPr>
      <t xml:space="preserve">, </t>
    </r>
    <r>
      <rPr>
        <b/>
        <sz val="9"/>
        <color rgb="FFFF0000"/>
        <rFont val="Calibri"/>
        <family val="2"/>
        <scheme val="minor"/>
      </rPr>
      <t>conform  cap. 5.3.2 Ghidul Specific</t>
    </r>
  </si>
  <si>
    <r>
      <t>Cheltuieli aferente marjei de buget</t>
    </r>
    <r>
      <rPr>
        <sz val="8"/>
        <rFont val="Calibri"/>
        <family val="2"/>
        <scheme val="minor"/>
      </rPr>
      <t xml:space="preserve"> </t>
    </r>
    <r>
      <rPr>
        <sz val="8"/>
        <color rgb="FFFF0000"/>
        <rFont val="Calibri"/>
        <family val="2"/>
        <scheme val="minor"/>
      </rPr>
      <t xml:space="preserve">in limita a 15% din valoarea cumulată a cheltuielilor prevăzute la cap./subcap.  1.2 + 1.3 + 1.4 + 2 + 3.1 +  3.2 + 3.3 + 3.5 + 3.7 + 3.8 + 4 +5.1.1)  </t>
    </r>
  </si>
  <si>
    <r>
      <t>Cheltuieli pentru constituirea rezervei de implementare pentru ajustarea de preţ</t>
    </r>
    <r>
      <rPr>
        <sz val="7"/>
        <rFont val="Calibri"/>
        <family val="2"/>
        <scheme val="minor"/>
      </rPr>
      <t xml:space="preserve"> </t>
    </r>
    <r>
      <rPr>
        <sz val="7"/>
        <color rgb="FFFF0000"/>
        <rFont val="Calibri"/>
        <family val="2"/>
        <scheme val="minor"/>
      </rPr>
      <t>i</t>
    </r>
    <r>
      <rPr>
        <sz val="8"/>
        <color rgb="FFFF0000"/>
        <rFont val="Calibri"/>
        <family val="2"/>
        <scheme val="minor"/>
      </rPr>
      <t xml:space="preserve">n limita a 5% din valoarea cumulată a cheltuielilor prevăzute la cap./subcap.  1.2 + 1.3 + 1.4 + 2 + 3.1 +  3.2 + 3.3 + 3.5 + 3.7 + 3.8 + 4 +5.1.1)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</si>
</sst>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00000"/>
    <numFmt numFmtId="166" formatCode="#,##0.00000"/>
    <numFmt numFmtId="167" formatCode="#,##0.0000"/>
  </numFmts>
  <fonts count="63"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color rgb="FFFF0000"/>
      <name val="Calibri"/>
      <family val="2"/>
      <scheme val="minor"/>
    </font>
    <font>
      <sz val="9"/>
      <color rgb="FFFF0000"/>
      <name val="Calibri"/>
      <family val="2"/>
      <scheme val="minor"/>
    </font>
    <font>
      <b/>
      <i/>
      <sz val="9"/>
      <name val="Calibri"/>
      <family val="2"/>
      <scheme val="minor"/>
    </font>
    <font>
      <i/>
      <sz val="9"/>
      <name val="Calibri"/>
      <family val="2"/>
      <scheme val="minor"/>
    </font>
    <font>
      <sz val="8"/>
      <name val="Calibri"/>
      <family val="2"/>
      <scheme val="minor"/>
    </font>
    <font>
      <sz val="9"/>
      <color theme="0"/>
      <name val="Calibri"/>
      <family val="2"/>
      <scheme val="minor"/>
    </font>
    <font>
      <b/>
      <sz val="9"/>
      <color theme="0"/>
      <name val="Calibri"/>
      <family val="2"/>
      <scheme val="minor"/>
    </font>
    <font>
      <b/>
      <i/>
      <sz val="9"/>
      <color theme="0" tint="-0.499984740745262"/>
      <name val="Calibri"/>
      <family val="2"/>
      <scheme val="minor"/>
    </font>
    <font>
      <b/>
      <sz val="9"/>
      <color theme="3"/>
      <name val="Calibri"/>
      <family val="2"/>
      <scheme val="minor"/>
    </font>
    <font>
      <b/>
      <sz val="9"/>
      <color rgb="FFC00000"/>
      <name val="Calibri"/>
      <family val="2"/>
      <scheme val="minor"/>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5"/>
      <color theme="0"/>
      <name val="Calibri"/>
      <family val="2"/>
      <scheme val="minor"/>
    </font>
    <font>
      <b/>
      <u/>
      <sz val="9.5"/>
      <name val="Calibri"/>
      <family val="2"/>
      <scheme val="minor"/>
    </font>
    <font>
      <b/>
      <sz val="7"/>
      <color theme="1"/>
      <name val="Calibri"/>
      <family val="2"/>
      <scheme val="minor"/>
    </font>
    <font>
      <sz val="7"/>
      <color theme="1"/>
      <name val="Calibri"/>
      <family val="2"/>
      <scheme val="minor"/>
    </font>
    <font>
      <sz val="7"/>
      <name val="Calibri"/>
      <family val="2"/>
      <scheme val="minor"/>
    </font>
    <font>
      <b/>
      <sz val="7"/>
      <name val="Calibri"/>
      <family val="2"/>
      <scheme val="minor"/>
    </font>
    <font>
      <b/>
      <sz val="7"/>
      <color theme="3"/>
      <name val="Calibri"/>
      <family val="2"/>
      <scheme val="minor"/>
    </font>
    <font>
      <b/>
      <sz val="7"/>
      <color rgb="FFC00000"/>
      <name val="Calibri"/>
      <family val="2"/>
      <scheme val="minor"/>
    </font>
    <font>
      <sz val="7"/>
      <color rgb="FFFF0000"/>
      <name val="Calibri"/>
      <family val="2"/>
      <scheme val="minor"/>
    </font>
    <font>
      <i/>
      <sz val="9"/>
      <color rgb="FFC00000"/>
      <name val="Calibri"/>
      <family val="2"/>
      <scheme val="minor"/>
    </font>
    <font>
      <b/>
      <i/>
      <sz val="9"/>
      <color rgb="FFC00000"/>
      <name val="Calibri"/>
      <family val="2"/>
      <scheme val="minor"/>
    </font>
    <font>
      <sz val="10"/>
      <name val="Arial"/>
      <family val="2"/>
      <charset val="1"/>
    </font>
    <font>
      <b/>
      <sz val="10"/>
      <name val="Arial"/>
      <family val="2"/>
      <charset val="1"/>
    </font>
    <font>
      <sz val="9"/>
      <name val="Calibri"/>
      <family val="2"/>
    </font>
    <font>
      <b/>
      <i/>
      <sz val="9"/>
      <color theme="0"/>
      <name val="Calibri"/>
      <family val="2"/>
      <scheme val="minor"/>
    </font>
    <font>
      <sz val="7"/>
      <color theme="0"/>
      <name val="Calibri"/>
      <family val="2"/>
      <scheme val="minor"/>
    </font>
    <font>
      <sz val="6"/>
      <name val="Calibri"/>
      <family val="2"/>
      <scheme val="minor"/>
    </font>
    <font>
      <b/>
      <sz val="6"/>
      <name val="Calibri"/>
      <family val="2"/>
      <scheme val="minor"/>
    </font>
    <font>
      <b/>
      <sz val="10"/>
      <name val="Calibri"/>
      <family val="2"/>
    </font>
    <font>
      <b/>
      <sz val="8"/>
      <name val="Calibri"/>
      <family val="2"/>
      <scheme val="minor"/>
    </font>
    <font>
      <b/>
      <sz val="8"/>
      <name val="Calibri"/>
      <family val="2"/>
    </font>
    <font>
      <sz val="8"/>
      <name val="Calibri"/>
      <family val="2"/>
    </font>
    <font>
      <b/>
      <sz val="8"/>
      <color rgb="FFFF0000"/>
      <name val="Calibri"/>
      <family val="2"/>
      <scheme val="minor"/>
    </font>
    <font>
      <b/>
      <sz val="9"/>
      <color theme="3" tint="-0.249977111117893"/>
      <name val="Calibri"/>
      <family val="2"/>
      <scheme val="minor"/>
    </font>
    <font>
      <b/>
      <sz val="7"/>
      <color theme="3" tint="-0.249977111117893"/>
      <name val="Calibri"/>
      <family val="2"/>
      <scheme val="minor"/>
    </font>
    <font>
      <b/>
      <sz val="6"/>
      <color theme="3" tint="-0.249977111117893"/>
      <name val="Calibri"/>
      <family val="2"/>
      <scheme val="minor"/>
    </font>
    <font>
      <b/>
      <sz val="10"/>
      <color theme="1"/>
      <name val="Calibri"/>
      <family val="2"/>
      <charset val="238"/>
      <scheme val="minor"/>
    </font>
    <font>
      <sz val="9.5"/>
      <color rgb="FFFF0000"/>
      <name val="Calibri"/>
      <family val="2"/>
      <scheme val="minor"/>
    </font>
    <font>
      <sz val="9"/>
      <color rgb="FF0070C0"/>
      <name val="Calibri"/>
      <family val="2"/>
      <scheme val="minor"/>
    </font>
    <font>
      <u/>
      <sz val="10"/>
      <color theme="10"/>
      <name val="Calibri"/>
      <family val="2"/>
      <charset val="238"/>
    </font>
    <font>
      <sz val="7"/>
      <color rgb="FF0070C0"/>
      <name val="Calibri"/>
      <family val="2"/>
      <scheme val="minor"/>
    </font>
    <font>
      <sz val="6"/>
      <color rgb="FF0070C0"/>
      <name val="Calibri"/>
      <family val="2"/>
      <scheme val="minor"/>
    </font>
    <font>
      <i/>
      <sz val="7"/>
      <name val="Calibri"/>
      <family val="2"/>
      <scheme val="minor"/>
    </font>
    <font>
      <sz val="6"/>
      <color theme="0"/>
      <name val="Calibri"/>
      <family val="2"/>
      <scheme val="minor"/>
    </font>
    <font>
      <b/>
      <sz val="11"/>
      <color indexed="8"/>
      <name val="Calibri"/>
      <family val="2"/>
    </font>
    <font>
      <sz val="6"/>
      <color rgb="FFFF0000"/>
      <name val="Calibri"/>
      <family val="2"/>
      <scheme val="minor"/>
    </font>
    <font>
      <sz val="8"/>
      <color rgb="FFFF0000"/>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theme="5" tint="0.79998168889431442"/>
        <bgColor theme="4" tint="0.79998168889431442"/>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5" tint="0.39997558519241921"/>
        <bgColor indexed="64"/>
      </patternFill>
    </fill>
    <fill>
      <patternFill patternType="solid">
        <fgColor theme="5" tint="0.59999389629810485"/>
        <bgColor indexed="64"/>
      </patternFill>
    </fill>
  </fills>
  <borders count="1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s>
  <cellStyleXfs count="14">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1" fillId="0" borderId="0"/>
    <xf numFmtId="0" fontId="37" fillId="0" borderId="0" applyBorder="0" applyProtection="0"/>
    <xf numFmtId="0" fontId="37" fillId="0" borderId="0" applyBorder="0" applyProtection="0"/>
    <xf numFmtId="0" fontId="37" fillId="0" borderId="0" applyBorder="0" applyProtection="0">
      <alignment horizontal="left"/>
    </xf>
    <xf numFmtId="0" fontId="37" fillId="0" borderId="0" applyBorder="0" applyProtection="0"/>
    <xf numFmtId="0" fontId="38" fillId="0" borderId="0" applyBorder="0" applyProtection="0">
      <alignment horizontal="left"/>
    </xf>
    <xf numFmtId="0" fontId="38" fillId="0" borderId="0" applyBorder="0" applyProtection="0"/>
    <xf numFmtId="0" fontId="55" fillId="0" borderId="0" applyNumberFormat="0" applyFill="0" applyBorder="0" applyAlignment="0" applyProtection="0"/>
  </cellStyleXfs>
  <cellXfs count="407">
    <xf numFmtId="0" fontId="0" fillId="0" borderId="0" xfId="0"/>
    <xf numFmtId="0" fontId="7" fillId="0" borderId="0" xfId="0" applyFont="1" applyAlignment="1">
      <alignment vertical="top" wrapText="1"/>
    </xf>
    <xf numFmtId="0" fontId="7" fillId="0" borderId="2" xfId="0" applyFont="1" applyBorder="1" applyAlignment="1">
      <alignment vertical="top" wrapText="1"/>
    </xf>
    <xf numFmtId="0" fontId="9" fillId="3" borderId="2" xfId="0" applyFont="1" applyFill="1" applyBorder="1" applyAlignment="1">
      <alignment horizontal="center" vertical="center"/>
    </xf>
    <xf numFmtId="9" fontId="8" fillId="0" borderId="5" xfId="5" applyFont="1" applyBorder="1" applyAlignment="1" applyProtection="1">
      <alignment vertical="top"/>
    </xf>
    <xf numFmtId="9" fontId="8" fillId="0" borderId="0" xfId="5" applyFont="1" applyBorder="1" applyAlignment="1" applyProtection="1">
      <alignment vertical="top"/>
    </xf>
    <xf numFmtId="4" fontId="7" fillId="2" borderId="2" xfId="1" applyNumberFormat="1" applyFont="1" applyFill="1" applyBorder="1" applyAlignment="1" applyProtection="1">
      <alignment horizontal="right" vertical="top"/>
      <protection locked="0"/>
    </xf>
    <xf numFmtId="9" fontId="8" fillId="0" borderId="0" xfId="5" applyFont="1" applyBorder="1" applyAlignment="1" applyProtection="1">
      <alignment horizontal="right" vertical="top"/>
    </xf>
    <xf numFmtId="9" fontId="18" fillId="0" borderId="0" xfId="5" applyFont="1" applyBorder="1" applyAlignment="1" applyProtection="1">
      <alignment horizontal="right" vertical="top"/>
    </xf>
    <xf numFmtId="0" fontId="22" fillId="0" borderId="0" xfId="0" applyFont="1"/>
    <xf numFmtId="0" fontId="23" fillId="0" borderId="0" xfId="0" applyFont="1"/>
    <xf numFmtId="0" fontId="7" fillId="2" borderId="2" xfId="0" applyFont="1" applyFill="1" applyBorder="1" applyAlignment="1" applyProtection="1">
      <alignment vertical="top" wrapText="1"/>
      <protection locked="0"/>
    </xf>
    <xf numFmtId="0" fontId="23" fillId="0" borderId="0" xfId="0" applyFont="1" applyAlignment="1">
      <alignment vertical="top" wrapText="1"/>
    </xf>
    <xf numFmtId="0" fontId="23" fillId="0" borderId="0" xfId="0" applyFont="1" applyAlignment="1">
      <alignment horizontal="left" vertical="top" wrapText="1"/>
    </xf>
    <xf numFmtId="0" fontId="27" fillId="0" borderId="0" xfId="0" applyFont="1" applyAlignment="1">
      <alignment vertical="top" wrapText="1"/>
    </xf>
    <xf numFmtId="0" fontId="27" fillId="0" borderId="0" xfId="0" applyFont="1"/>
    <xf numFmtId="9" fontId="22" fillId="0" borderId="0" xfId="0" applyNumberFormat="1" applyFont="1"/>
    <xf numFmtId="4" fontId="26" fillId="0" borderId="0" xfId="0" applyNumberFormat="1" applyFont="1"/>
    <xf numFmtId="0" fontId="10" fillId="0" borderId="2" xfId="1" applyFont="1" applyBorder="1" applyAlignment="1">
      <alignment vertical="top" wrapText="1"/>
    </xf>
    <xf numFmtId="4" fontId="10" fillId="0" borderId="2" xfId="1" applyNumberFormat="1" applyFont="1" applyBorder="1" applyAlignment="1">
      <alignment horizontal="right" vertical="top"/>
    </xf>
    <xf numFmtId="0" fontId="10" fillId="0" borderId="2" xfId="1" applyFont="1" applyBorder="1" applyAlignment="1">
      <alignment vertical="top"/>
    </xf>
    <xf numFmtId="4" fontId="10" fillId="0" borderId="2" xfId="1" applyNumberFormat="1" applyFont="1" applyBorder="1" applyAlignment="1">
      <alignment vertical="top"/>
    </xf>
    <xf numFmtId="0" fontId="10" fillId="0" borderId="0" xfId="1" applyFont="1" applyAlignment="1">
      <alignment vertical="top"/>
    </xf>
    <xf numFmtId="0" fontId="9" fillId="0" borderId="2" xfId="1" applyFont="1" applyBorder="1" applyAlignment="1">
      <alignment vertical="top" wrapText="1"/>
    </xf>
    <xf numFmtId="0" fontId="9" fillId="0" borderId="2" xfId="1" applyFont="1" applyBorder="1" applyAlignment="1">
      <alignment horizontal="right" vertical="top"/>
    </xf>
    <xf numFmtId="4" fontId="8" fillId="0" borderId="2" xfId="1" applyNumberFormat="1" applyFont="1" applyBorder="1" applyAlignment="1">
      <alignment horizontal="center" vertical="center" wrapText="1"/>
    </xf>
    <xf numFmtId="4" fontId="9" fillId="0" borderId="4" xfId="1" applyNumberFormat="1" applyFont="1" applyBorder="1" applyAlignment="1">
      <alignment vertical="top"/>
    </xf>
    <xf numFmtId="49" fontId="8" fillId="0" borderId="2" xfId="1" applyNumberFormat="1" applyFont="1" applyBorder="1" applyAlignment="1">
      <alignment horizontal="center" vertical="top"/>
    </xf>
    <xf numFmtId="4" fontId="9" fillId="3" borderId="2" xfId="0" applyNumberFormat="1" applyFont="1" applyFill="1" applyBorder="1" applyAlignment="1">
      <alignment horizontal="right" vertical="center"/>
    </xf>
    <xf numFmtId="4" fontId="7" fillId="3" borderId="2" xfId="1" applyNumberFormat="1" applyFont="1" applyFill="1" applyBorder="1" applyAlignment="1">
      <alignment horizontal="right" vertical="top"/>
    </xf>
    <xf numFmtId="0" fontId="7" fillId="3" borderId="2" xfId="1" applyFont="1" applyFill="1" applyBorder="1" applyAlignment="1">
      <alignment vertical="top" wrapText="1"/>
    </xf>
    <xf numFmtId="0" fontId="20" fillId="3" borderId="2" xfId="1" applyFont="1" applyFill="1" applyBorder="1" applyAlignment="1">
      <alignment vertical="top" wrapText="1"/>
    </xf>
    <xf numFmtId="4" fontId="20" fillId="3" borderId="2" xfId="1" applyNumberFormat="1" applyFont="1" applyFill="1" applyBorder="1" applyAlignment="1">
      <alignment horizontal="right" vertical="top"/>
    </xf>
    <xf numFmtId="0" fontId="20" fillId="3" borderId="2" xfId="0" applyFont="1" applyFill="1" applyBorder="1" applyAlignment="1">
      <alignment horizontal="center" vertical="center"/>
    </xf>
    <xf numFmtId="0" fontId="20" fillId="3" borderId="0" xfId="1" applyFont="1" applyFill="1" applyAlignment="1">
      <alignment vertical="top"/>
    </xf>
    <xf numFmtId="49" fontId="7" fillId="0" borderId="2" xfId="1" applyNumberFormat="1" applyFont="1" applyBorder="1" applyAlignment="1">
      <alignment horizontal="center" vertical="top"/>
    </xf>
    <xf numFmtId="0" fontId="7" fillId="3" borderId="2" xfId="0" applyFont="1" applyFill="1" applyBorder="1" applyAlignment="1">
      <alignment vertical="top" wrapText="1"/>
    </xf>
    <xf numFmtId="0" fontId="20" fillId="3" borderId="2" xfId="1" applyFont="1" applyFill="1" applyBorder="1" applyAlignment="1">
      <alignment horizontal="center" vertical="top"/>
    </xf>
    <xf numFmtId="2" fontId="7" fillId="0" borderId="2" xfId="1" applyNumberFormat="1" applyFont="1" applyBorder="1" applyAlignment="1">
      <alignment horizontal="center" vertical="top"/>
    </xf>
    <xf numFmtId="49" fontId="10" fillId="0" borderId="2" xfId="0" applyNumberFormat="1" applyFont="1" applyBorder="1" applyAlignment="1">
      <alignment horizontal="center" vertical="center" wrapText="1"/>
    </xf>
    <xf numFmtId="0" fontId="10" fillId="3" borderId="0" xfId="1" applyFont="1" applyFill="1" applyAlignment="1">
      <alignment vertical="top"/>
    </xf>
    <xf numFmtId="0" fontId="8" fillId="3" borderId="2" xfId="1" applyFont="1" applyFill="1" applyBorder="1" applyAlignment="1">
      <alignment vertical="top" wrapText="1"/>
    </xf>
    <xf numFmtId="4" fontId="8" fillId="3" borderId="2" xfId="1" applyNumberFormat="1" applyFont="1" applyFill="1" applyBorder="1" applyAlignment="1">
      <alignment horizontal="right" vertical="top"/>
    </xf>
    <xf numFmtId="0" fontId="9" fillId="0" borderId="0" xfId="1" applyFont="1" applyAlignment="1">
      <alignment vertical="top"/>
    </xf>
    <xf numFmtId="0" fontId="21" fillId="3" borderId="0" xfId="1" applyFont="1" applyFill="1" applyAlignment="1">
      <alignment vertical="top"/>
    </xf>
    <xf numFmtId="4" fontId="17" fillId="0" borderId="0" xfId="1" applyNumberFormat="1" applyFont="1" applyAlignment="1">
      <alignment horizontal="right" vertical="top"/>
    </xf>
    <xf numFmtId="4" fontId="7" fillId="0" borderId="0" xfId="1" applyNumberFormat="1" applyFont="1" applyAlignment="1">
      <alignment horizontal="right" vertical="top"/>
    </xf>
    <xf numFmtId="4" fontId="9" fillId="0" borderId="2" xfId="1" applyNumberFormat="1" applyFont="1" applyBorder="1" applyAlignment="1">
      <alignment horizontal="right" vertical="top"/>
    </xf>
    <xf numFmtId="4" fontId="18" fillId="0" borderId="0" xfId="1" applyNumberFormat="1" applyFont="1" applyAlignment="1">
      <alignment horizontal="right" vertical="top"/>
    </xf>
    <xf numFmtId="0" fontId="7" fillId="3" borderId="0" xfId="1" applyFont="1" applyFill="1" applyAlignment="1">
      <alignment horizontal="right" vertical="top"/>
    </xf>
    <xf numFmtId="4" fontId="13" fillId="0" borderId="0" xfId="1" applyNumberFormat="1" applyFont="1" applyAlignment="1">
      <alignment horizontal="right" vertical="top"/>
    </xf>
    <xf numFmtId="4" fontId="10" fillId="3" borderId="0" xfId="1" applyNumberFormat="1" applyFont="1" applyFill="1" applyAlignment="1">
      <alignment vertical="top"/>
    </xf>
    <xf numFmtId="49" fontId="10" fillId="0" borderId="0" xfId="1" applyNumberFormat="1" applyFont="1" applyAlignment="1">
      <alignment horizontal="center" vertical="top"/>
    </xf>
    <xf numFmtId="0" fontId="10" fillId="0" borderId="0" xfId="1" applyFont="1" applyAlignment="1">
      <alignment vertical="top" wrapText="1"/>
    </xf>
    <xf numFmtId="4" fontId="10" fillId="0" borderId="0" xfId="1" applyNumberFormat="1" applyFont="1" applyAlignment="1">
      <alignment horizontal="right" vertical="top"/>
    </xf>
    <xf numFmtId="4" fontId="10" fillId="0" borderId="0" xfId="1" applyNumberFormat="1" applyFont="1" applyAlignment="1">
      <alignment vertical="top"/>
    </xf>
    <xf numFmtId="4" fontId="9" fillId="3" borderId="2" xfId="0" applyNumberFormat="1" applyFont="1" applyFill="1" applyBorder="1" applyAlignment="1">
      <alignment horizontal="center" vertical="center"/>
    </xf>
    <xf numFmtId="0" fontId="29" fillId="3" borderId="2" xfId="1" applyFont="1" applyFill="1" applyBorder="1" applyAlignment="1">
      <alignment horizontal="left" vertical="top" wrapText="1"/>
    </xf>
    <xf numFmtId="0" fontId="29" fillId="0" borderId="2" xfId="1" applyFont="1" applyBorder="1" applyAlignment="1">
      <alignment horizontal="left" vertical="top" wrapText="1"/>
    </xf>
    <xf numFmtId="0" fontId="27" fillId="0" borderId="0" xfId="0" applyFont="1" applyAlignment="1">
      <alignment horizontal="center" vertical="top" wrapText="1"/>
    </xf>
    <xf numFmtId="0" fontId="29" fillId="0" borderId="2" xfId="1" applyFont="1" applyBorder="1" applyAlignment="1">
      <alignment vertical="top"/>
    </xf>
    <xf numFmtId="4" fontId="31" fillId="0" borderId="2" xfId="1" applyNumberFormat="1" applyFont="1" applyBorder="1" applyAlignment="1">
      <alignment horizontal="center" vertical="center" wrapText="1"/>
    </xf>
    <xf numFmtId="0" fontId="29" fillId="0" borderId="2" xfId="1" applyFont="1" applyBorder="1" applyAlignment="1">
      <alignment horizontal="center" vertical="top"/>
    </xf>
    <xf numFmtId="4" fontId="32" fillId="3" borderId="2" xfId="1" applyNumberFormat="1" applyFont="1" applyFill="1" applyBorder="1" applyAlignment="1">
      <alignment horizontal="right" vertical="top"/>
    </xf>
    <xf numFmtId="0" fontId="32" fillId="3" borderId="2" xfId="1" applyFont="1" applyFill="1" applyBorder="1" applyAlignment="1">
      <alignment horizontal="center" vertical="top"/>
    </xf>
    <xf numFmtId="0" fontId="30" fillId="0" borderId="2" xfId="1" applyFont="1" applyBorder="1" applyAlignment="1">
      <alignment horizontal="left" vertical="top" wrapText="1"/>
    </xf>
    <xf numFmtId="0" fontId="30" fillId="0" borderId="2" xfId="1" applyFont="1" applyBorder="1" applyAlignment="1">
      <alignment horizontal="center" vertical="top"/>
    </xf>
    <xf numFmtId="0" fontId="30" fillId="0" borderId="2" xfId="1" applyFont="1" applyBorder="1" applyAlignment="1">
      <alignment horizontal="left" vertical="top"/>
    </xf>
    <xf numFmtId="0" fontId="32" fillId="3" borderId="2" xfId="1" applyFont="1" applyFill="1" applyBorder="1" applyAlignment="1">
      <alignment horizontal="left" vertical="top"/>
    </xf>
    <xf numFmtId="0" fontId="32" fillId="3" borderId="2" xfId="1" applyFont="1" applyFill="1" applyBorder="1" applyAlignment="1">
      <alignment horizontal="left" vertical="top" wrapText="1"/>
    </xf>
    <xf numFmtId="0" fontId="29" fillId="0" borderId="2" xfId="1" applyFont="1" applyBorder="1" applyAlignment="1">
      <alignment horizontal="left" vertical="top"/>
    </xf>
    <xf numFmtId="0" fontId="29" fillId="3" borderId="2" xfId="1" applyFont="1" applyFill="1" applyBorder="1" applyAlignment="1">
      <alignment horizontal="center" vertical="top"/>
    </xf>
    <xf numFmtId="0" fontId="32" fillId="3" borderId="2" xfId="1" applyFont="1" applyFill="1" applyBorder="1" applyAlignment="1" applyProtection="1">
      <alignment horizontal="center" vertical="top"/>
      <protection hidden="1"/>
    </xf>
    <xf numFmtId="0" fontId="34" fillId="0" borderId="0" xfId="1" applyFont="1" applyAlignment="1" applyProtection="1">
      <alignment vertical="top"/>
      <protection hidden="1"/>
    </xf>
    <xf numFmtId="4" fontId="34" fillId="0" borderId="0" xfId="1" applyNumberFormat="1" applyFont="1" applyAlignment="1" applyProtection="1">
      <alignment vertical="top"/>
      <protection hidden="1"/>
    </xf>
    <xf numFmtId="0" fontId="34" fillId="0" borderId="0" xfId="1" applyFont="1" applyAlignment="1">
      <alignment vertical="top"/>
    </xf>
    <xf numFmtId="0" fontId="29" fillId="0" borderId="0" xfId="1" applyFont="1" applyAlignment="1">
      <alignment vertical="top"/>
    </xf>
    <xf numFmtId="0" fontId="21" fillId="4" borderId="2" xfId="1" applyFont="1" applyFill="1" applyBorder="1" applyAlignment="1">
      <alignment vertical="top" wrapText="1"/>
    </xf>
    <xf numFmtId="0" fontId="33" fillId="4" borderId="2" xfId="1" applyFont="1" applyFill="1" applyBorder="1" applyAlignment="1" applyProtection="1">
      <alignment horizontal="center" vertical="top"/>
      <protection hidden="1"/>
    </xf>
    <xf numFmtId="0" fontId="20" fillId="4" borderId="2" xfId="1" applyFont="1" applyFill="1" applyBorder="1" applyAlignment="1">
      <alignment vertical="top" wrapText="1"/>
    </xf>
    <xf numFmtId="0" fontId="32" fillId="4" borderId="2" xfId="1" applyFont="1" applyFill="1" applyBorder="1" applyAlignment="1">
      <alignment horizontal="center" vertical="top"/>
    </xf>
    <xf numFmtId="10" fontId="17" fillId="3" borderId="0" xfId="1" applyNumberFormat="1" applyFont="1" applyFill="1" applyAlignment="1">
      <alignment horizontal="right" vertical="top"/>
    </xf>
    <xf numFmtId="4" fontId="8" fillId="4" borderId="2" xfId="1" applyNumberFormat="1" applyFont="1" applyFill="1" applyBorder="1" applyAlignment="1">
      <alignment horizontal="center" vertical="center" wrapText="1"/>
    </xf>
    <xf numFmtId="0" fontId="7" fillId="0" borderId="0" xfId="0" applyFont="1"/>
    <xf numFmtId="4" fontId="7" fillId="6" borderId="2" xfId="0" applyNumberFormat="1" applyFont="1" applyFill="1" applyBorder="1"/>
    <xf numFmtId="4" fontId="7" fillId="7" borderId="2" xfId="0" applyNumberFormat="1" applyFont="1" applyFill="1" applyBorder="1"/>
    <xf numFmtId="4" fontId="7" fillId="8" borderId="2" xfId="0" applyNumberFormat="1" applyFont="1" applyFill="1" applyBorder="1"/>
    <xf numFmtId="0" fontId="8" fillId="3" borderId="2" xfId="0" applyFont="1" applyFill="1" applyBorder="1" applyAlignment="1">
      <alignment horizontal="center" vertical="center"/>
    </xf>
    <xf numFmtId="0" fontId="7" fillId="0" borderId="0" xfId="1" applyFont="1" applyAlignment="1">
      <alignment vertical="top"/>
    </xf>
    <xf numFmtId="4" fontId="7" fillId="2" borderId="2" xfId="1" applyNumberFormat="1" applyFont="1" applyFill="1" applyBorder="1" applyAlignment="1" applyProtection="1">
      <alignment vertical="top"/>
      <protection locked="0"/>
    </xf>
    <xf numFmtId="49" fontId="7" fillId="0" borderId="2" xfId="0" applyNumberFormat="1" applyFont="1" applyBorder="1" applyAlignment="1">
      <alignment horizontal="center" vertical="center" wrapText="1"/>
    </xf>
    <xf numFmtId="0" fontId="30" fillId="0" borderId="2" xfId="1" applyFont="1" applyBorder="1" applyAlignment="1">
      <alignment horizontal="center" vertical="center"/>
    </xf>
    <xf numFmtId="0" fontId="30" fillId="0" borderId="2" xfId="1" applyFont="1" applyBorder="1" applyAlignment="1">
      <alignment horizontal="left" vertical="center" wrapText="1"/>
    </xf>
    <xf numFmtId="0" fontId="30" fillId="3" borderId="2" xfId="1" applyFont="1" applyFill="1" applyBorder="1" applyAlignment="1">
      <alignment horizontal="left" vertical="top" wrapText="1"/>
    </xf>
    <xf numFmtId="0" fontId="7" fillId="3" borderId="0" xfId="1" applyFont="1" applyFill="1" applyAlignment="1">
      <alignment vertical="top"/>
    </xf>
    <xf numFmtId="4" fontId="21" fillId="3" borderId="4" xfId="1" applyNumberFormat="1" applyFont="1" applyFill="1" applyBorder="1" applyAlignment="1">
      <alignment horizontal="center" vertical="center"/>
    </xf>
    <xf numFmtId="4" fontId="21" fillId="3" borderId="2" xfId="1" applyNumberFormat="1" applyFont="1" applyFill="1" applyBorder="1" applyAlignment="1">
      <alignment horizontal="center" vertical="center"/>
    </xf>
    <xf numFmtId="9" fontId="19" fillId="0" borderId="4" xfId="5" applyFont="1" applyFill="1" applyBorder="1" applyAlignment="1" applyProtection="1">
      <alignment horizontal="center" vertical="center"/>
    </xf>
    <xf numFmtId="9" fontId="19" fillId="0" borderId="2" xfId="5" applyFont="1" applyFill="1" applyBorder="1" applyAlignment="1" applyProtection="1">
      <alignment horizontal="center" vertical="center"/>
    </xf>
    <xf numFmtId="4" fontId="14" fillId="0" borderId="4" xfId="5" applyNumberFormat="1" applyFont="1" applyFill="1" applyBorder="1" applyAlignment="1" applyProtection="1">
      <alignment horizontal="center" vertical="center"/>
    </xf>
    <xf numFmtId="4" fontId="19" fillId="0" borderId="2" xfId="5" applyNumberFormat="1" applyFont="1" applyFill="1" applyBorder="1" applyAlignment="1" applyProtection="1">
      <alignment horizontal="center" vertical="center"/>
    </xf>
    <xf numFmtId="0" fontId="7" fillId="0" borderId="0" xfId="1" applyFont="1" applyAlignment="1">
      <alignment vertical="top" wrapText="1"/>
    </xf>
    <xf numFmtId="4" fontId="10" fillId="0" borderId="0" xfId="1" applyNumberFormat="1" applyFont="1" applyAlignment="1">
      <alignment vertical="distributed"/>
    </xf>
    <xf numFmtId="0" fontId="23" fillId="0" borderId="0" xfId="0" applyFont="1" applyAlignment="1">
      <alignment vertical="center"/>
    </xf>
    <xf numFmtId="4" fontId="26" fillId="0" borderId="0" xfId="0" applyNumberFormat="1" applyFont="1" applyAlignment="1">
      <alignment vertical="center"/>
    </xf>
    <xf numFmtId="0" fontId="40" fillId="3" borderId="0" xfId="0" applyFont="1" applyFill="1" applyAlignment="1">
      <alignment horizontal="right" vertical="center" wrapText="1"/>
    </xf>
    <xf numFmtId="4" fontId="17" fillId="3" borderId="0" xfId="1" applyNumberFormat="1" applyFont="1" applyFill="1" applyAlignment="1">
      <alignment horizontal="right" vertical="top"/>
    </xf>
    <xf numFmtId="0" fontId="41" fillId="3" borderId="0" xfId="1" applyFont="1" applyFill="1" applyAlignment="1">
      <alignment vertical="top"/>
    </xf>
    <xf numFmtId="3" fontId="41" fillId="3" borderId="0" xfId="1" applyNumberFormat="1" applyFont="1" applyFill="1" applyAlignment="1">
      <alignment vertical="top"/>
    </xf>
    <xf numFmtId="9" fontId="41" fillId="3" borderId="0" xfId="1" applyNumberFormat="1" applyFont="1" applyFill="1" applyAlignment="1">
      <alignment vertical="top"/>
    </xf>
    <xf numFmtId="4" fontId="41" fillId="3" borderId="0" xfId="1" applyNumberFormat="1" applyFont="1" applyFill="1" applyAlignment="1">
      <alignment vertical="top"/>
    </xf>
    <xf numFmtId="10" fontId="13" fillId="3" borderId="0" xfId="1" applyNumberFormat="1" applyFont="1" applyFill="1" applyAlignment="1">
      <alignment horizontal="right" vertical="top"/>
    </xf>
    <xf numFmtId="4" fontId="13" fillId="3" borderId="0" xfId="1" applyNumberFormat="1" applyFont="1" applyFill="1" applyAlignment="1">
      <alignment horizontal="right" vertical="top"/>
    </xf>
    <xf numFmtId="4" fontId="10" fillId="3" borderId="0" xfId="1" applyNumberFormat="1" applyFont="1" applyFill="1" applyAlignment="1">
      <alignment vertical="top" wrapText="1"/>
    </xf>
    <xf numFmtId="4" fontId="10" fillId="0" borderId="0" xfId="1" applyNumberFormat="1" applyFont="1" applyAlignment="1">
      <alignment horizontal="center" vertical="center" wrapText="1"/>
    </xf>
    <xf numFmtId="4" fontId="7" fillId="2" borderId="0" xfId="0" applyNumberFormat="1" applyFont="1" applyFill="1" applyAlignment="1" applyProtection="1">
      <alignment horizontal="right" vertical="center" wrapText="1"/>
      <protection locked="0"/>
    </xf>
    <xf numFmtId="10" fontId="10" fillId="0" borderId="0" xfId="1" applyNumberFormat="1" applyFont="1" applyAlignment="1">
      <alignment horizontal="center" vertical="center"/>
    </xf>
    <xf numFmtId="0" fontId="39" fillId="0" borderId="0" xfId="0" applyFont="1"/>
    <xf numFmtId="0" fontId="39" fillId="0" borderId="0" xfId="0" applyFont="1" applyAlignment="1">
      <alignment vertical="top" wrapText="1"/>
    </xf>
    <xf numFmtId="0" fontId="9" fillId="0" borderId="6" xfId="1" applyFont="1" applyBorder="1" applyAlignment="1">
      <alignment vertical="top" wrapText="1"/>
    </xf>
    <xf numFmtId="0" fontId="9" fillId="0" borderId="6" xfId="1" applyFont="1" applyBorder="1" applyAlignment="1">
      <alignment horizontal="right" vertical="top" wrapText="1"/>
    </xf>
    <xf numFmtId="0" fontId="42" fillId="0" borderId="0" xfId="1" applyFont="1" applyAlignment="1">
      <alignment vertical="top"/>
    </xf>
    <xf numFmtId="0" fontId="42" fillId="3" borderId="0" xfId="1" applyFont="1" applyFill="1" applyAlignment="1">
      <alignment vertical="top"/>
    </xf>
    <xf numFmtId="4" fontId="43" fillId="3" borderId="0" xfId="1" applyNumberFormat="1" applyFont="1" applyFill="1" applyAlignment="1">
      <alignment horizontal="center" vertical="center" wrapText="1"/>
    </xf>
    <xf numFmtId="0" fontId="42" fillId="3" borderId="0" xfId="1" applyFont="1" applyFill="1" applyAlignment="1">
      <alignment horizontal="center" vertical="top"/>
    </xf>
    <xf numFmtId="4" fontId="43" fillId="3" borderId="0" xfId="1" applyNumberFormat="1" applyFont="1" applyFill="1" applyAlignment="1">
      <alignment horizontal="right" vertical="top"/>
    </xf>
    <xf numFmtId="0" fontId="43" fillId="3" borderId="0" xfId="1" applyFont="1" applyFill="1" applyAlignment="1">
      <alignment horizontal="center" vertical="top"/>
    </xf>
    <xf numFmtId="0" fontId="43" fillId="3" borderId="0" xfId="1" applyFont="1" applyFill="1" applyAlignment="1" applyProtection="1">
      <alignment horizontal="center" vertical="top"/>
      <protection hidden="1"/>
    </xf>
    <xf numFmtId="0" fontId="8" fillId="3" borderId="8" xfId="1" applyFont="1" applyFill="1" applyBorder="1" applyAlignment="1">
      <alignment vertical="top" wrapText="1"/>
    </xf>
    <xf numFmtId="0" fontId="8" fillId="0" borderId="4" xfId="0" applyFont="1" applyBorder="1" applyAlignment="1">
      <alignment vertical="top" wrapText="1"/>
    </xf>
    <xf numFmtId="0" fontId="42" fillId="0" borderId="0" xfId="1" applyFont="1" applyAlignment="1" applyProtection="1">
      <alignment vertical="top"/>
      <protection hidden="1"/>
    </xf>
    <xf numFmtId="4" fontId="42" fillId="3" borderId="0" xfId="1" applyNumberFormat="1" applyFont="1" applyFill="1" applyAlignment="1">
      <alignment vertical="top"/>
    </xf>
    <xf numFmtId="4" fontId="42" fillId="3" borderId="0" xfId="1" applyNumberFormat="1" applyFont="1" applyFill="1" applyAlignment="1">
      <alignment horizontal="center" vertical="top"/>
    </xf>
    <xf numFmtId="0" fontId="42" fillId="3" borderId="0" xfId="1" applyFont="1" applyFill="1" applyAlignment="1">
      <alignment horizontal="center" vertical="top" wrapText="1"/>
    </xf>
    <xf numFmtId="0" fontId="42" fillId="3" borderId="0" xfId="1" applyFont="1" applyFill="1" applyAlignment="1">
      <alignment vertical="top" wrapText="1"/>
    </xf>
    <xf numFmtId="4" fontId="9" fillId="2" borderId="4" xfId="0" applyNumberFormat="1" applyFont="1" applyFill="1" applyBorder="1" applyAlignment="1" applyProtection="1">
      <alignment horizontal="center" vertical="center" wrapText="1"/>
      <protection locked="0"/>
    </xf>
    <xf numFmtId="4" fontId="9" fillId="3" borderId="2" xfId="0" applyNumberFormat="1" applyFont="1" applyFill="1" applyBorder="1" applyAlignment="1">
      <alignment horizontal="center" vertical="center" wrapText="1"/>
    </xf>
    <xf numFmtId="0" fontId="27" fillId="0" borderId="0" xfId="0" applyFont="1" applyAlignment="1">
      <alignment horizontal="left" vertical="top" wrapText="1"/>
    </xf>
    <xf numFmtId="49" fontId="8" fillId="0" borderId="2" xfId="1" applyNumberFormat="1" applyFont="1" applyBorder="1" applyAlignment="1">
      <alignment horizontal="center" vertical="center"/>
    </xf>
    <xf numFmtId="4" fontId="8" fillId="10" borderId="2" xfId="0" applyNumberFormat="1" applyFont="1" applyFill="1" applyBorder="1" applyAlignment="1">
      <alignment horizontal="center"/>
    </xf>
    <xf numFmtId="4" fontId="7" fillId="6" borderId="2" xfId="0" applyNumberFormat="1" applyFont="1" applyFill="1" applyBorder="1" applyAlignment="1">
      <alignment wrapText="1"/>
    </xf>
    <xf numFmtId="0" fontId="7" fillId="2" borderId="2" xfId="0" applyFont="1" applyFill="1" applyBorder="1" applyAlignment="1">
      <alignment vertical="top" wrapText="1"/>
    </xf>
    <xf numFmtId="0" fontId="7" fillId="9" borderId="2" xfId="0" applyFont="1" applyFill="1" applyBorder="1" applyAlignment="1">
      <alignment vertical="top" wrapText="1"/>
    </xf>
    <xf numFmtId="0" fontId="7" fillId="6" borderId="2" xfId="0" applyFont="1" applyFill="1" applyBorder="1" applyAlignment="1">
      <alignment vertical="top" wrapText="1"/>
    </xf>
    <xf numFmtId="0" fontId="7" fillId="7" borderId="2" xfId="0" applyFont="1" applyFill="1" applyBorder="1" applyAlignment="1">
      <alignment vertical="top" wrapText="1"/>
    </xf>
    <xf numFmtId="0" fontId="7" fillId="8" borderId="2" xfId="0" applyFont="1" applyFill="1" applyBorder="1" applyAlignment="1">
      <alignment vertical="top" wrapText="1"/>
    </xf>
    <xf numFmtId="9" fontId="22" fillId="0" borderId="0" xfId="0" applyNumberFormat="1" applyFont="1" applyAlignment="1">
      <alignment horizontal="center"/>
    </xf>
    <xf numFmtId="9" fontId="22" fillId="0" borderId="0" xfId="0" applyNumberFormat="1" applyFont="1" applyAlignment="1">
      <alignment horizontal="center" vertical="top"/>
    </xf>
    <xf numFmtId="4" fontId="8" fillId="3" borderId="2" xfId="0" applyNumberFormat="1" applyFont="1" applyFill="1" applyBorder="1" applyAlignment="1">
      <alignment horizontal="center" vertical="top" wrapText="1"/>
    </xf>
    <xf numFmtId="4" fontId="7" fillId="0" borderId="0" xfId="0" applyNumberFormat="1" applyFont="1"/>
    <xf numFmtId="49" fontId="9" fillId="0" borderId="2" xfId="0" applyNumberFormat="1" applyFont="1" applyBorder="1" applyAlignment="1">
      <alignment horizontal="center" vertical="center" wrapText="1"/>
    </xf>
    <xf numFmtId="0" fontId="8" fillId="0" borderId="2" xfId="0" applyFont="1" applyBorder="1" applyAlignment="1">
      <alignment vertical="top" wrapText="1"/>
    </xf>
    <xf numFmtId="0" fontId="44" fillId="0" borderId="0" xfId="0" applyFont="1"/>
    <xf numFmtId="0" fontId="45" fillId="0" borderId="2" xfId="0" applyFont="1" applyBorder="1" applyAlignment="1">
      <alignment vertical="top" wrapText="1"/>
    </xf>
    <xf numFmtId="49" fontId="8" fillId="0" borderId="2" xfId="0" applyNumberFormat="1" applyFont="1" applyBorder="1" applyAlignment="1">
      <alignment horizontal="center" vertical="center" wrapText="1"/>
    </xf>
    <xf numFmtId="2" fontId="8" fillId="0" borderId="2" xfId="1" applyNumberFormat="1" applyFont="1" applyBorder="1" applyAlignment="1">
      <alignment horizontal="center" vertical="top"/>
    </xf>
    <xf numFmtId="0" fontId="8" fillId="3" borderId="2" xfId="0" applyFont="1" applyFill="1" applyBorder="1" applyAlignment="1">
      <alignment vertical="top" wrapText="1"/>
    </xf>
    <xf numFmtId="0" fontId="20" fillId="7" borderId="2" xfId="1" applyFont="1" applyFill="1" applyBorder="1" applyAlignment="1">
      <alignment horizontal="center" vertical="top"/>
    </xf>
    <xf numFmtId="0" fontId="20" fillId="7" borderId="2" xfId="1" applyFont="1" applyFill="1" applyBorder="1" applyAlignment="1">
      <alignment vertical="top" wrapText="1"/>
    </xf>
    <xf numFmtId="4" fontId="7" fillId="3" borderId="2" xfId="0" applyNumberFormat="1" applyFont="1" applyFill="1" applyBorder="1" applyAlignment="1">
      <alignment vertical="top" wrapText="1"/>
    </xf>
    <xf numFmtId="4" fontId="45" fillId="3" borderId="2" xfId="0" applyNumberFormat="1" applyFont="1" applyFill="1" applyBorder="1" applyAlignment="1">
      <alignment horizontal="center" vertical="top" wrapText="1"/>
    </xf>
    <xf numFmtId="0" fontId="46" fillId="0" borderId="0" xfId="0" applyFont="1"/>
    <xf numFmtId="0" fontId="45" fillId="3" borderId="2" xfId="0" applyFont="1" applyFill="1" applyBorder="1" applyAlignment="1">
      <alignment horizontal="center" vertical="top" wrapText="1"/>
    </xf>
    <xf numFmtId="0" fontId="47" fillId="0" borderId="0" xfId="0" applyFont="1"/>
    <xf numFmtId="0" fontId="0" fillId="0" borderId="2" xfId="0" applyBorder="1" applyAlignment="1">
      <alignment wrapText="1"/>
    </xf>
    <xf numFmtId="4" fontId="7" fillId="0" borderId="2" xfId="0" applyNumberFormat="1" applyFont="1" applyBorder="1" applyAlignment="1">
      <alignment horizontal="right"/>
    </xf>
    <xf numFmtId="0" fontId="0" fillId="0" borderId="2" xfId="0" applyBorder="1" applyAlignment="1">
      <alignment horizontal="right"/>
    </xf>
    <xf numFmtId="4" fontId="8" fillId="0" borderId="2" xfId="0" applyNumberFormat="1" applyFont="1" applyBorder="1" applyAlignment="1">
      <alignment horizontal="right"/>
    </xf>
    <xf numFmtId="4" fontId="8" fillId="7" borderId="2" xfId="0" applyNumberFormat="1" applyFont="1" applyFill="1" applyBorder="1" applyAlignment="1">
      <alignment horizontal="right"/>
    </xf>
    <xf numFmtId="4" fontId="7" fillId="7" borderId="2" xfId="0" applyNumberFormat="1" applyFont="1" applyFill="1" applyBorder="1" applyAlignment="1">
      <alignment vertical="top" wrapText="1"/>
    </xf>
    <xf numFmtId="4" fontId="8" fillId="3" borderId="2" xfId="0" applyNumberFormat="1" applyFont="1" applyFill="1" applyBorder="1" applyAlignment="1">
      <alignment vertical="top" wrapText="1"/>
    </xf>
    <xf numFmtId="4" fontId="7" fillId="3" borderId="2" xfId="0" applyNumberFormat="1" applyFont="1" applyFill="1" applyBorder="1" applyAlignment="1" applyProtection="1">
      <alignment vertical="top" wrapText="1"/>
      <protection locked="0"/>
    </xf>
    <xf numFmtId="0" fontId="10" fillId="0" borderId="0" xfId="1" applyFont="1" applyAlignment="1" applyProtection="1">
      <alignment vertical="top" wrapText="1"/>
      <protection locked="0"/>
    </xf>
    <xf numFmtId="49" fontId="20" fillId="7" borderId="2" xfId="1" applyNumberFormat="1" applyFont="1" applyFill="1" applyBorder="1" applyAlignment="1">
      <alignment horizontal="center" vertical="top"/>
    </xf>
    <xf numFmtId="4" fontId="7" fillId="7" borderId="2" xfId="0" applyNumberFormat="1" applyFont="1" applyFill="1" applyBorder="1" applyAlignment="1" applyProtection="1">
      <alignment vertical="top" wrapText="1"/>
      <protection locked="0"/>
    </xf>
    <xf numFmtId="4" fontId="7" fillId="2" borderId="2" xfId="0" applyNumberFormat="1" applyFont="1" applyFill="1" applyBorder="1" applyAlignment="1">
      <alignment horizontal="right" wrapText="1"/>
    </xf>
    <xf numFmtId="4" fontId="7" fillId="2" borderId="2" xfId="0" applyNumberFormat="1" applyFont="1" applyFill="1" applyBorder="1" applyAlignment="1">
      <alignment horizontal="right"/>
    </xf>
    <xf numFmtId="4" fontId="7" fillId="2" borderId="2" xfId="0" applyNumberFormat="1" applyFont="1" applyFill="1" applyBorder="1" applyAlignment="1" applyProtection="1">
      <alignment vertical="top" wrapText="1"/>
      <protection locked="0"/>
    </xf>
    <xf numFmtId="4" fontId="8" fillId="7" borderId="2" xfId="0" applyNumberFormat="1" applyFont="1" applyFill="1" applyBorder="1" applyAlignment="1">
      <alignment vertical="top" wrapText="1"/>
    </xf>
    <xf numFmtId="4" fontId="8" fillId="2" borderId="2" xfId="0" applyNumberFormat="1" applyFont="1" applyFill="1" applyBorder="1" applyAlignment="1">
      <alignment horizontal="right"/>
    </xf>
    <xf numFmtId="4" fontId="13" fillId="2" borderId="2" xfId="0" applyNumberFormat="1" applyFont="1" applyFill="1" applyBorder="1" applyAlignment="1">
      <alignment horizontal="right"/>
    </xf>
    <xf numFmtId="0" fontId="20" fillId="11" borderId="2" xfId="1" applyFont="1" applyFill="1" applyBorder="1" applyAlignment="1">
      <alignment horizontal="center" vertical="top"/>
    </xf>
    <xf numFmtId="0" fontId="20" fillId="11" borderId="2" xfId="1" applyFont="1" applyFill="1" applyBorder="1" applyAlignment="1">
      <alignment vertical="top" wrapText="1"/>
    </xf>
    <xf numFmtId="4" fontId="8" fillId="11" borderId="2" xfId="0" applyNumberFormat="1" applyFont="1" applyFill="1" applyBorder="1" applyAlignment="1">
      <alignment horizontal="right"/>
    </xf>
    <xf numFmtId="4" fontId="10" fillId="0" borderId="0" xfId="1" applyNumberFormat="1" applyFont="1" applyAlignment="1" applyProtection="1">
      <alignment vertical="top" wrapText="1"/>
      <protection locked="0"/>
    </xf>
    <xf numFmtId="0" fontId="8" fillId="0" borderId="2" xfId="1" applyFont="1" applyBorder="1" applyAlignment="1">
      <alignment vertical="center" wrapText="1"/>
    </xf>
    <xf numFmtId="0" fontId="8" fillId="0" borderId="2" xfId="1" applyFont="1" applyBorder="1" applyAlignment="1">
      <alignment horizontal="center" vertical="center" wrapText="1"/>
    </xf>
    <xf numFmtId="4" fontId="29" fillId="3" borderId="2" xfId="1" applyNumberFormat="1" applyFont="1" applyFill="1" applyBorder="1" applyAlignment="1">
      <alignment horizontal="left" vertical="top" wrapText="1"/>
    </xf>
    <xf numFmtId="167" fontId="23" fillId="11" borderId="0" xfId="0" applyNumberFormat="1" applyFont="1" applyFill="1"/>
    <xf numFmtId="4" fontId="7" fillId="9" borderId="2" xfId="0" applyNumberFormat="1" applyFont="1" applyFill="1" applyBorder="1"/>
    <xf numFmtId="0" fontId="28" fillId="0" borderId="2" xfId="1" applyFont="1" applyBorder="1" applyAlignment="1">
      <alignment horizontal="left" vertical="top" wrapText="1"/>
    </xf>
    <xf numFmtId="4" fontId="7" fillId="2" borderId="2" xfId="0" applyNumberFormat="1" applyFont="1" applyFill="1" applyBorder="1" applyAlignment="1" applyProtection="1">
      <alignment horizontal="right" vertical="top" wrapText="1"/>
      <protection locked="0"/>
    </xf>
    <xf numFmtId="0" fontId="31" fillId="0" borderId="2" xfId="1" applyFont="1" applyBorder="1" applyAlignment="1">
      <alignment horizontal="left" vertical="top" wrapText="1"/>
    </xf>
    <xf numFmtId="0" fontId="16" fillId="3" borderId="2" xfId="0" applyFont="1" applyFill="1" applyBorder="1" applyAlignment="1">
      <alignment vertical="top" wrapText="1"/>
    </xf>
    <xf numFmtId="0" fontId="28" fillId="0" borderId="2" xfId="1" applyFont="1" applyBorder="1" applyAlignment="1">
      <alignment horizontal="center" vertical="top"/>
    </xf>
    <xf numFmtId="0" fontId="9" fillId="3" borderId="0" xfId="1" applyFont="1" applyFill="1" applyAlignment="1">
      <alignment vertical="top"/>
    </xf>
    <xf numFmtId="0" fontId="8" fillId="0" borderId="0" xfId="1" applyFont="1" applyAlignment="1">
      <alignment vertical="top"/>
    </xf>
    <xf numFmtId="0" fontId="28" fillId="0" borderId="2" xfId="1" applyFont="1" applyBorder="1" applyAlignment="1">
      <alignment horizontal="center" vertical="center"/>
    </xf>
    <xf numFmtId="0" fontId="43" fillId="3" borderId="0" xfId="1" applyFont="1" applyFill="1" applyAlignment="1">
      <alignment vertical="top"/>
    </xf>
    <xf numFmtId="0" fontId="30" fillId="3" borderId="2" xfId="1" applyFont="1" applyFill="1" applyBorder="1" applyAlignment="1" applyProtection="1">
      <alignment horizontal="center" vertical="top"/>
      <protection hidden="1"/>
    </xf>
    <xf numFmtId="0" fontId="42" fillId="3" borderId="0" xfId="1" applyFont="1" applyFill="1" applyAlignment="1" applyProtection="1">
      <alignment horizontal="center" vertical="top"/>
      <protection hidden="1"/>
    </xf>
    <xf numFmtId="0" fontId="7" fillId="3" borderId="8" xfId="1" applyFont="1" applyFill="1" applyBorder="1" applyAlignment="1">
      <alignment vertical="top" wrapText="1"/>
    </xf>
    <xf numFmtId="0" fontId="7" fillId="3" borderId="2" xfId="0" applyFont="1" applyFill="1" applyBorder="1" applyAlignment="1">
      <alignment horizontal="center" vertical="center"/>
    </xf>
    <xf numFmtId="0" fontId="50" fillId="3" borderId="2" xfId="1" applyFont="1" applyFill="1" applyBorder="1" applyAlignment="1">
      <alignment horizontal="center" vertical="top"/>
    </xf>
    <xf numFmtId="0" fontId="51" fillId="3" borderId="0" xfId="1" applyFont="1" applyFill="1" applyAlignment="1">
      <alignment horizontal="center" vertical="top"/>
    </xf>
    <xf numFmtId="0" fontId="49" fillId="3" borderId="0" xfId="1" applyFont="1" applyFill="1" applyAlignment="1">
      <alignment vertical="top"/>
    </xf>
    <xf numFmtId="4" fontId="7" fillId="3" borderId="2" xfId="1" applyNumberFormat="1" applyFont="1" applyFill="1" applyBorder="1" applyAlignment="1">
      <alignment vertical="top"/>
    </xf>
    <xf numFmtId="0" fontId="29" fillId="3" borderId="2" xfId="1" applyFont="1" applyFill="1" applyBorder="1" applyAlignment="1">
      <alignment vertical="top" wrapText="1"/>
    </xf>
    <xf numFmtId="0" fontId="29" fillId="0" borderId="2" xfId="1" applyFont="1" applyBorder="1" applyAlignment="1">
      <alignment vertical="top" wrapText="1"/>
    </xf>
    <xf numFmtId="4" fontId="20" fillId="3" borderId="2" xfId="1" applyNumberFormat="1" applyFont="1" applyFill="1" applyBorder="1" applyAlignment="1">
      <alignment vertical="top"/>
    </xf>
    <xf numFmtId="4" fontId="32" fillId="3" borderId="2" xfId="1" applyNumberFormat="1" applyFont="1" applyFill="1" applyBorder="1" applyAlignment="1">
      <alignment vertical="top"/>
    </xf>
    <xf numFmtId="4" fontId="7" fillId="3" borderId="2" xfId="0" applyNumberFormat="1" applyFont="1" applyFill="1" applyBorder="1" applyAlignment="1">
      <alignment vertical="center" wrapText="1"/>
    </xf>
    <xf numFmtId="4" fontId="7" fillId="2" borderId="2" xfId="0" applyNumberFormat="1" applyFont="1" applyFill="1" applyBorder="1" applyAlignment="1" applyProtection="1">
      <alignment vertical="center" wrapText="1"/>
      <protection locked="0"/>
    </xf>
    <xf numFmtId="4" fontId="8" fillId="3" borderId="2" xfId="1" applyNumberFormat="1" applyFont="1" applyFill="1" applyBorder="1" applyAlignment="1">
      <alignment vertical="top"/>
    </xf>
    <xf numFmtId="4" fontId="8" fillId="2" borderId="2" xfId="0" applyNumberFormat="1" applyFont="1" applyFill="1" applyBorder="1" applyAlignment="1" applyProtection="1">
      <alignment vertical="center" wrapText="1"/>
      <protection locked="0"/>
    </xf>
    <xf numFmtId="4" fontId="9" fillId="0" borderId="2" xfId="0" applyNumberFormat="1" applyFont="1" applyBorder="1" applyAlignment="1">
      <alignment vertical="center" wrapText="1"/>
    </xf>
    <xf numFmtId="4" fontId="7" fillId="0" borderId="2" xfId="0" applyNumberFormat="1" applyFont="1" applyBorder="1" applyAlignment="1">
      <alignment vertical="center" wrapText="1"/>
    </xf>
    <xf numFmtId="4" fontId="9" fillId="0" borderId="0" xfId="1" applyNumberFormat="1" applyFont="1" applyAlignment="1">
      <alignment horizontal="right" vertical="top"/>
    </xf>
    <xf numFmtId="4" fontId="53" fillId="0" borderId="0" xfId="0" applyNumberFormat="1" applyFont="1"/>
    <xf numFmtId="0" fontId="53" fillId="0" borderId="0" xfId="0" applyFont="1"/>
    <xf numFmtId="0" fontId="7" fillId="0" borderId="0" xfId="0" applyFont="1" applyAlignment="1">
      <alignment wrapText="1"/>
    </xf>
    <xf numFmtId="2" fontId="8" fillId="0" borderId="0" xfId="0" applyNumberFormat="1" applyFont="1" applyAlignment="1">
      <alignment vertical="center" wrapText="1"/>
    </xf>
    <xf numFmtId="0" fontId="14" fillId="0" borderId="2" xfId="0" applyFont="1" applyBorder="1" applyAlignment="1">
      <alignment horizontal="center" vertical="center" wrapText="1"/>
    </xf>
    <xf numFmtId="0" fontId="36" fillId="0" borderId="2" xfId="0" applyFont="1" applyBorder="1" applyAlignment="1">
      <alignment horizontal="center" vertical="center" wrapText="1"/>
    </xf>
    <xf numFmtId="0" fontId="7" fillId="0" borderId="0" xfId="0" applyFont="1" applyAlignment="1">
      <alignment horizontal="center" vertical="center" wrapText="1"/>
    </xf>
    <xf numFmtId="0" fontId="15" fillId="0" borderId="2" xfId="0" applyFont="1" applyBorder="1" applyAlignment="1">
      <alignment horizontal="center" vertical="center" wrapText="1"/>
    </xf>
    <xf numFmtId="0" fontId="35" fillId="0" borderId="2" xfId="0" applyFont="1" applyBorder="1" applyAlignment="1">
      <alignment horizontal="center" vertical="center" wrapText="1"/>
    </xf>
    <xf numFmtId="0" fontId="7" fillId="0" borderId="0" xfId="0" applyFont="1" applyAlignment="1">
      <alignment horizontal="center" wrapText="1"/>
    </xf>
    <xf numFmtId="0" fontId="7" fillId="0" borderId="2" xfId="0" applyFont="1" applyBorder="1" applyAlignment="1">
      <alignment horizontal="center" wrapText="1"/>
    </xf>
    <xf numFmtId="0" fontId="16" fillId="0" borderId="2" xfId="0" applyFont="1" applyBorder="1" applyAlignment="1">
      <alignment wrapText="1"/>
    </xf>
    <xf numFmtId="4" fontId="7" fillId="0" borderId="2" xfId="0" applyNumberFormat="1" applyFont="1" applyBorder="1" applyAlignment="1">
      <alignment wrapText="1"/>
    </xf>
    <xf numFmtId="164" fontId="21" fillId="4" borderId="2" xfId="1" applyNumberFormat="1" applyFont="1" applyFill="1" applyBorder="1" applyAlignment="1">
      <alignment horizontal="right" vertical="top"/>
    </xf>
    <xf numFmtId="166" fontId="9" fillId="3" borderId="2" xfId="0" applyNumberFormat="1" applyFont="1" applyFill="1" applyBorder="1" applyAlignment="1">
      <alignment horizontal="center" vertical="center"/>
    </xf>
    <xf numFmtId="4" fontId="7" fillId="0" borderId="0" xfId="0" applyNumberFormat="1" applyFont="1" applyAlignment="1">
      <alignment wrapText="1"/>
    </xf>
    <xf numFmtId="166" fontId="7" fillId="0" borderId="0" xfId="0" applyNumberFormat="1" applyFont="1" applyAlignment="1">
      <alignment wrapText="1"/>
    </xf>
    <xf numFmtId="164" fontId="7" fillId="0" borderId="0" xfId="0" applyNumberFormat="1" applyFont="1" applyAlignment="1">
      <alignment wrapText="1"/>
    </xf>
    <xf numFmtId="165" fontId="16" fillId="0" borderId="0" xfId="0" applyNumberFormat="1" applyFont="1" applyAlignment="1">
      <alignment wrapText="1"/>
    </xf>
    <xf numFmtId="0" fontId="7" fillId="3" borderId="0" xfId="1" applyFont="1" applyFill="1" applyAlignment="1">
      <alignment horizontal="center" vertical="top" wrapText="1"/>
    </xf>
    <xf numFmtId="0" fontId="16" fillId="3" borderId="0" xfId="1" applyFont="1" applyFill="1" applyAlignment="1">
      <alignment horizontal="center" vertical="top"/>
    </xf>
    <xf numFmtId="4" fontId="7" fillId="3" borderId="2" xfId="1" applyNumberFormat="1" applyFont="1" applyFill="1" applyBorder="1" applyAlignment="1">
      <alignment vertical="top" wrapText="1"/>
    </xf>
    <xf numFmtId="4" fontId="7" fillId="3" borderId="2" xfId="1" applyNumberFormat="1" applyFont="1" applyFill="1" applyBorder="1" applyAlignment="1">
      <alignment horizontal="right" vertical="top" wrapText="1"/>
    </xf>
    <xf numFmtId="4" fontId="20" fillId="3" borderId="2" xfId="1" applyNumberFormat="1" applyFont="1" applyFill="1" applyBorder="1" applyAlignment="1">
      <alignment horizontal="right" vertical="top" wrapText="1"/>
    </xf>
    <xf numFmtId="4" fontId="8" fillId="3" borderId="2" xfId="0" applyNumberFormat="1" applyFont="1" applyFill="1" applyBorder="1" applyAlignment="1">
      <alignment vertical="center" wrapText="1"/>
    </xf>
    <xf numFmtId="0" fontId="7" fillId="3" borderId="0" xfId="1" applyFont="1" applyFill="1" applyAlignment="1">
      <alignment vertical="top" wrapText="1"/>
    </xf>
    <xf numFmtId="0" fontId="9" fillId="4" borderId="2" xfId="0" applyFont="1" applyFill="1" applyBorder="1" applyAlignment="1">
      <alignment horizontal="center" vertical="center"/>
    </xf>
    <xf numFmtId="4" fontId="9" fillId="3" borderId="6" xfId="0" applyNumberFormat="1" applyFont="1" applyFill="1" applyBorder="1" applyAlignment="1">
      <alignment horizontal="right" vertical="center"/>
    </xf>
    <xf numFmtId="4" fontId="8" fillId="0" borderId="9" xfId="1" applyNumberFormat="1" applyFont="1" applyBorder="1" applyAlignment="1">
      <alignment horizontal="center" vertical="center" wrapText="1"/>
    </xf>
    <xf numFmtId="4" fontId="7" fillId="2" borderId="6" xfId="0" applyNumberFormat="1" applyFont="1" applyFill="1" applyBorder="1" applyAlignment="1" applyProtection="1">
      <alignment horizontal="right" vertical="center" wrapText="1"/>
      <protection locked="0"/>
    </xf>
    <xf numFmtId="0" fontId="52" fillId="0" borderId="0" xfId="1" applyFont="1" applyAlignment="1">
      <alignment vertical="top" wrapText="1"/>
    </xf>
    <xf numFmtId="0" fontId="55" fillId="0" borderId="0" xfId="13"/>
    <xf numFmtId="4" fontId="54" fillId="3" borderId="0" xfId="0" applyNumberFormat="1" applyFont="1" applyFill="1" applyAlignment="1" applyProtection="1">
      <alignment horizontal="right" vertical="center" wrapText="1"/>
      <protection locked="0"/>
    </xf>
    <xf numFmtId="4" fontId="54" fillId="0" borderId="0" xfId="1" applyNumberFormat="1" applyFont="1" applyAlignment="1">
      <alignment vertical="distributed"/>
    </xf>
    <xf numFmtId="10" fontId="54" fillId="0" borderId="0" xfId="1" applyNumberFormat="1" applyFont="1" applyAlignment="1">
      <alignment horizontal="center" vertical="center"/>
    </xf>
    <xf numFmtId="4" fontId="54" fillId="0" borderId="0" xfId="1" applyNumberFormat="1" applyFont="1" applyAlignment="1">
      <alignment horizontal="center" vertical="center"/>
    </xf>
    <xf numFmtId="10" fontId="54" fillId="3" borderId="0" xfId="1" applyNumberFormat="1" applyFont="1" applyFill="1" applyAlignment="1">
      <alignment horizontal="right" vertical="top"/>
    </xf>
    <xf numFmtId="0" fontId="54" fillId="0" borderId="0" xfId="1" applyFont="1" applyAlignment="1">
      <alignment vertical="top"/>
    </xf>
    <xf numFmtId="0" fontId="57" fillId="0" borderId="0" xfId="1" applyFont="1" applyAlignment="1">
      <alignment vertical="top"/>
    </xf>
    <xf numFmtId="49" fontId="31" fillId="0" borderId="2" xfId="1" applyNumberFormat="1" applyFont="1" applyBorder="1" applyAlignment="1">
      <alignment horizontal="center" vertical="top"/>
    </xf>
    <xf numFmtId="49" fontId="32" fillId="3" borderId="2" xfId="1" applyNumberFormat="1" applyFont="1" applyFill="1" applyBorder="1" applyAlignment="1">
      <alignment horizontal="center" vertical="top"/>
    </xf>
    <xf numFmtId="49" fontId="30" fillId="3" borderId="2" xfId="1" applyNumberFormat="1" applyFont="1" applyFill="1" applyBorder="1" applyAlignment="1">
      <alignment horizontal="center" vertical="top"/>
    </xf>
    <xf numFmtId="2" fontId="31" fillId="0" borderId="2" xfId="1" applyNumberFormat="1" applyFont="1" applyBorder="1" applyAlignment="1">
      <alignment horizontal="center" vertical="top"/>
    </xf>
    <xf numFmtId="2" fontId="30" fillId="0" borderId="2" xfId="1" applyNumberFormat="1" applyFont="1" applyBorder="1" applyAlignment="1">
      <alignment horizontal="center" vertical="top"/>
    </xf>
    <xf numFmtId="2" fontId="31" fillId="3" borderId="2" xfId="1" applyNumberFormat="1" applyFont="1" applyFill="1" applyBorder="1" applyAlignment="1">
      <alignment horizontal="center" vertical="top"/>
    </xf>
    <xf numFmtId="2" fontId="30" fillId="3" borderId="2" xfId="1" applyNumberFormat="1" applyFont="1" applyFill="1" applyBorder="1" applyAlignment="1">
      <alignment horizontal="center" vertical="top"/>
    </xf>
    <xf numFmtId="49" fontId="28" fillId="0" borderId="2" xfId="0" applyNumberFormat="1" applyFont="1" applyBorder="1" applyAlignment="1">
      <alignment horizontal="center" vertical="center" wrapText="1"/>
    </xf>
    <xf numFmtId="49" fontId="30" fillId="0" borderId="2" xfId="0" applyNumberFormat="1" applyFont="1" applyBorder="1" applyAlignment="1">
      <alignment horizontal="center" vertical="center" wrapText="1"/>
    </xf>
    <xf numFmtId="49" fontId="30" fillId="3" borderId="2" xfId="0" applyNumberFormat="1" applyFont="1" applyFill="1" applyBorder="1" applyAlignment="1">
      <alignment horizontal="center" vertical="center" wrapText="1"/>
    </xf>
    <xf numFmtId="49" fontId="29" fillId="0" borderId="2" xfId="0" applyNumberFormat="1" applyFont="1" applyBorder="1" applyAlignment="1">
      <alignment horizontal="center" vertical="center" wrapText="1"/>
    </xf>
    <xf numFmtId="49" fontId="29" fillId="3" borderId="2" xfId="0" applyNumberFormat="1" applyFont="1" applyFill="1" applyBorder="1" applyAlignment="1">
      <alignment horizontal="center" vertical="center" wrapText="1"/>
    </xf>
    <xf numFmtId="49" fontId="30" fillId="0" borderId="2" xfId="1" applyNumberFormat="1" applyFont="1" applyBorder="1" applyAlignment="1">
      <alignment horizontal="center" vertical="top"/>
    </xf>
    <xf numFmtId="49" fontId="31" fillId="3" borderId="2" xfId="1" applyNumberFormat="1" applyFont="1" applyFill="1" applyBorder="1" applyAlignment="1">
      <alignment horizontal="center" vertical="top"/>
    </xf>
    <xf numFmtId="49" fontId="33" fillId="4" borderId="2" xfId="1" applyNumberFormat="1" applyFont="1" applyFill="1" applyBorder="1" applyAlignment="1">
      <alignment horizontal="center" vertical="top"/>
    </xf>
    <xf numFmtId="49" fontId="33" fillId="3" borderId="2" xfId="1" applyNumberFormat="1" applyFont="1" applyFill="1" applyBorder="1" applyAlignment="1">
      <alignment horizontal="center" vertical="top"/>
    </xf>
    <xf numFmtId="0" fontId="28" fillId="0" borderId="6" xfId="1" applyFont="1" applyBorder="1" applyAlignment="1">
      <alignment horizontal="center" vertical="top" wrapText="1"/>
    </xf>
    <xf numFmtId="0" fontId="29" fillId="0" borderId="2" xfId="1" applyFont="1" applyBorder="1" applyAlignment="1">
      <alignment horizontal="center" vertical="top" wrapText="1"/>
    </xf>
    <xf numFmtId="0" fontId="29" fillId="0" borderId="0" xfId="1" applyFont="1" applyAlignment="1">
      <alignment horizontal="center" vertical="top" wrapText="1"/>
    </xf>
    <xf numFmtId="0" fontId="58" fillId="3" borderId="0" xfId="0" applyFont="1" applyFill="1" applyAlignment="1">
      <alignment horizontal="center" vertical="center" wrapText="1"/>
    </xf>
    <xf numFmtId="49" fontId="29" fillId="0" borderId="0" xfId="1" applyNumberFormat="1" applyFont="1" applyAlignment="1">
      <alignment horizontal="center" vertical="top"/>
    </xf>
    <xf numFmtId="49" fontId="56" fillId="0" borderId="0" xfId="1" applyNumberFormat="1" applyFont="1" applyAlignment="1">
      <alignment horizontal="center" vertical="top"/>
    </xf>
    <xf numFmtId="4" fontId="8" fillId="3" borderId="2" xfId="1" applyNumberFormat="1" applyFont="1" applyFill="1" applyBorder="1" applyAlignment="1">
      <alignment vertical="top" wrapText="1"/>
    </xf>
    <xf numFmtId="49" fontId="41" fillId="0" borderId="0" xfId="1" applyNumberFormat="1" applyFont="1" applyAlignment="1">
      <alignment horizontal="center" vertical="top"/>
    </xf>
    <xf numFmtId="0" fontId="17" fillId="0" borderId="0" xfId="1" applyFont="1" applyAlignment="1">
      <alignment vertical="top" wrapText="1"/>
    </xf>
    <xf numFmtId="4" fontId="17" fillId="3" borderId="0" xfId="1" applyNumberFormat="1" applyFont="1" applyFill="1" applyAlignment="1">
      <alignment horizontal="center" vertical="distributed"/>
    </xf>
    <xf numFmtId="4" fontId="17" fillId="0" borderId="0" xfId="1" applyNumberFormat="1" applyFont="1" applyAlignment="1">
      <alignment vertical="distributed"/>
    </xf>
    <xf numFmtId="10" fontId="17" fillId="0" borderId="0" xfId="1" applyNumberFormat="1" applyFont="1" applyAlignment="1">
      <alignment horizontal="center" vertical="center"/>
    </xf>
    <xf numFmtId="4" fontId="17" fillId="0" borderId="0" xfId="1" applyNumberFormat="1" applyFont="1" applyAlignment="1">
      <alignment horizontal="center" vertical="center"/>
    </xf>
    <xf numFmtId="9" fontId="59" fillId="0" borderId="0" xfId="1" applyNumberFormat="1" applyFont="1" applyAlignment="1">
      <alignment vertical="top"/>
    </xf>
    <xf numFmtId="0" fontId="17" fillId="0" borderId="0" xfId="1" applyFont="1" applyAlignment="1" applyProtection="1">
      <alignment vertical="top" wrapText="1"/>
      <protection hidden="1"/>
    </xf>
    <xf numFmtId="4" fontId="17" fillId="3" borderId="0" xfId="1" applyNumberFormat="1" applyFont="1" applyFill="1" applyAlignment="1">
      <alignment vertical="top"/>
    </xf>
    <xf numFmtId="4" fontId="18" fillId="3" borderId="0" xfId="0" applyNumberFormat="1" applyFont="1" applyFill="1" applyAlignment="1">
      <alignment horizontal="center" vertical="center"/>
    </xf>
    <xf numFmtId="0" fontId="18" fillId="3" borderId="0" xfId="0" applyFont="1" applyFill="1" applyAlignment="1">
      <alignment horizontal="center" vertical="center"/>
    </xf>
    <xf numFmtId="0" fontId="17" fillId="3" borderId="0" xfId="1" applyFont="1" applyFill="1" applyAlignment="1">
      <alignment vertical="top"/>
    </xf>
    <xf numFmtId="0" fontId="17" fillId="0" borderId="0" xfId="1" applyFont="1" applyAlignment="1">
      <alignment vertical="top"/>
    </xf>
    <xf numFmtId="4" fontId="17" fillId="3" borderId="0" xfId="0" applyNumberFormat="1" applyFont="1" applyFill="1" applyAlignment="1">
      <alignment horizontal="center" vertical="center" wrapText="1"/>
    </xf>
    <xf numFmtId="167" fontId="19" fillId="0" borderId="2" xfId="5" applyNumberFormat="1" applyFont="1" applyFill="1" applyBorder="1" applyAlignment="1" applyProtection="1">
      <alignment horizontal="center" vertical="center"/>
    </xf>
    <xf numFmtId="167" fontId="10" fillId="3" borderId="0" xfId="1" applyNumberFormat="1" applyFont="1" applyFill="1" applyAlignment="1">
      <alignment vertical="top"/>
    </xf>
    <xf numFmtId="0" fontId="16" fillId="0" borderId="2" xfId="1" applyFont="1" applyBorder="1" applyAlignment="1">
      <alignment horizontal="center" vertical="top"/>
    </xf>
    <xf numFmtId="4" fontId="9" fillId="0" borderId="2" xfId="0" applyNumberFormat="1" applyFont="1" applyBorder="1" applyAlignment="1">
      <alignment horizontal="center" vertical="center" wrapText="1"/>
    </xf>
    <xf numFmtId="4" fontId="10" fillId="2" borderId="2" xfId="0" applyNumberFormat="1" applyFont="1" applyFill="1" applyBorder="1" applyAlignment="1" applyProtection="1">
      <alignment horizontal="center" vertical="center" wrapText="1"/>
      <protection locked="0"/>
    </xf>
    <xf numFmtId="4" fontId="9" fillId="2" borderId="2" xfId="0" applyNumberFormat="1" applyFont="1" applyFill="1" applyBorder="1" applyAlignment="1" applyProtection="1">
      <alignment horizontal="center" vertical="center" wrapText="1"/>
      <protection locked="0"/>
    </xf>
    <xf numFmtId="4" fontId="8" fillId="2" borderId="2" xfId="1" applyNumberFormat="1" applyFont="1" applyFill="1" applyBorder="1" applyAlignment="1" applyProtection="1">
      <alignment horizontal="right" vertical="top"/>
      <protection locked="0"/>
    </xf>
    <xf numFmtId="0" fontId="0" fillId="0" borderId="0" xfId="0" applyAlignment="1">
      <alignment vertical="top" wrapText="1"/>
    </xf>
    <xf numFmtId="0" fontId="60" fillId="0" borderId="0" xfId="0" applyFont="1" applyAlignment="1">
      <alignment vertical="top" wrapText="1"/>
    </xf>
    <xf numFmtId="0" fontId="15" fillId="0" borderId="2" xfId="0" applyFont="1" applyBorder="1" applyAlignment="1">
      <alignment vertical="top" wrapText="1"/>
    </xf>
    <xf numFmtId="49" fontId="34" fillId="0" borderId="0" xfId="1" applyNumberFormat="1" applyFont="1" applyAlignment="1">
      <alignment horizontal="center" vertical="top"/>
    </xf>
    <xf numFmtId="0" fontId="13" fillId="0" borderId="0" xfId="1" applyFont="1" applyAlignment="1">
      <alignment vertical="top" wrapText="1"/>
    </xf>
    <xf numFmtId="4" fontId="13" fillId="3" borderId="0" xfId="0" applyNumberFormat="1" applyFont="1" applyFill="1" applyAlignment="1" applyProtection="1">
      <alignment horizontal="right" vertical="center" wrapText="1"/>
      <protection locked="0"/>
    </xf>
    <xf numFmtId="4" fontId="13" fillId="0" borderId="0" xfId="1" applyNumberFormat="1" applyFont="1" applyAlignment="1">
      <alignment vertical="distributed"/>
    </xf>
    <xf numFmtId="10" fontId="13" fillId="0" borderId="0" xfId="1" applyNumberFormat="1" applyFont="1" applyAlignment="1">
      <alignment horizontal="center" vertical="center"/>
    </xf>
    <xf numFmtId="4" fontId="13" fillId="0" borderId="0" xfId="1" applyNumberFormat="1" applyFont="1" applyAlignment="1">
      <alignment horizontal="center" vertical="center"/>
    </xf>
    <xf numFmtId="4" fontId="34" fillId="3" borderId="0" xfId="1" applyNumberFormat="1" applyFont="1" applyFill="1" applyAlignment="1">
      <alignment vertical="top"/>
    </xf>
    <xf numFmtId="9" fontId="34" fillId="3" borderId="0" xfId="1" applyNumberFormat="1" applyFont="1" applyFill="1" applyAlignment="1">
      <alignment vertical="top"/>
    </xf>
    <xf numFmtId="9" fontId="61" fillId="0" borderId="0" xfId="1" applyNumberFormat="1" applyFont="1" applyAlignment="1">
      <alignment vertical="top"/>
    </xf>
    <xf numFmtId="4" fontId="13" fillId="3" borderId="0" xfId="1" applyNumberFormat="1" applyFont="1" applyFill="1" applyAlignment="1">
      <alignment vertical="top"/>
    </xf>
    <xf numFmtId="4" fontId="12" fillId="3" borderId="0" xfId="0" applyNumberFormat="1" applyFont="1" applyFill="1" applyAlignment="1">
      <alignment horizontal="center" vertical="center"/>
    </xf>
    <xf numFmtId="0" fontId="12" fillId="3" borderId="0" xfId="0" applyFont="1" applyFill="1" applyAlignment="1">
      <alignment horizontal="center" vertical="center"/>
    </xf>
    <xf numFmtId="0" fontId="13" fillId="3" borderId="0" xfId="1" applyFont="1" applyFill="1" applyAlignment="1">
      <alignment vertical="top"/>
    </xf>
    <xf numFmtId="0" fontId="13" fillId="0" borderId="0" xfId="1" applyFont="1" applyAlignment="1">
      <alignment vertical="top"/>
    </xf>
    <xf numFmtId="0" fontId="34" fillId="3" borderId="0" xfId="1" applyFont="1" applyFill="1" applyAlignment="1">
      <alignment vertical="top"/>
    </xf>
    <xf numFmtId="4" fontId="13" fillId="0" borderId="0" xfId="1" applyNumberFormat="1" applyFont="1" applyAlignment="1">
      <alignment vertical="top"/>
    </xf>
    <xf numFmtId="0" fontId="61" fillId="0" borderId="0" xfId="1" applyFont="1" applyAlignment="1">
      <alignment vertical="top"/>
    </xf>
    <xf numFmtId="4" fontId="17" fillId="3" borderId="0" xfId="0" applyNumberFormat="1" applyFont="1" applyFill="1" applyAlignment="1" applyProtection="1">
      <alignment horizontal="right" vertical="center" wrapText="1"/>
      <protection locked="0"/>
    </xf>
    <xf numFmtId="4" fontId="17" fillId="0" borderId="0" xfId="1" applyNumberFormat="1" applyFont="1" applyAlignment="1">
      <alignment vertical="top"/>
    </xf>
    <xf numFmtId="0" fontId="59" fillId="0" borderId="0" xfId="1" applyFont="1" applyAlignment="1">
      <alignment vertical="top"/>
    </xf>
    <xf numFmtId="9" fontId="52" fillId="0" borderId="5" xfId="5" applyFont="1" applyBorder="1" applyAlignment="1">
      <alignment vertical="top"/>
    </xf>
    <xf numFmtId="9" fontId="52" fillId="0" borderId="0" xfId="5" applyFont="1" applyBorder="1" applyAlignment="1">
      <alignment vertical="top"/>
    </xf>
    <xf numFmtId="0" fontId="39" fillId="0" borderId="0" xfId="0" applyFont="1" applyAlignment="1">
      <alignment vertical="center" wrapText="1"/>
    </xf>
    <xf numFmtId="0" fontId="39" fillId="0" borderId="2" xfId="0" applyFont="1" applyBorder="1" applyAlignment="1">
      <alignment horizontal="center" vertical="center" wrapText="1"/>
    </xf>
    <xf numFmtId="0" fontId="39" fillId="0" borderId="2" xfId="0" applyFont="1" applyBorder="1" applyAlignment="1">
      <alignment vertical="top" wrapText="1"/>
    </xf>
    <xf numFmtId="0" fontId="39" fillId="0" borderId="2" xfId="0" applyFont="1" applyBorder="1" applyAlignment="1">
      <alignment vertical="center" wrapText="1"/>
    </xf>
    <xf numFmtId="0" fontId="39" fillId="0" borderId="2" xfId="0" applyFont="1" applyBorder="1"/>
    <xf numFmtId="4" fontId="7" fillId="2" borderId="2" xfId="0" applyNumberFormat="1" applyFont="1" applyFill="1" applyBorder="1" applyAlignment="1" applyProtection="1">
      <alignment horizontal="right" vertical="center" wrapText="1"/>
      <protection locked="0"/>
    </xf>
    <xf numFmtId="4" fontId="7" fillId="3" borderId="2" xfId="1" applyNumberFormat="1" applyFont="1" applyFill="1" applyBorder="1" applyAlignment="1">
      <alignment horizontal="right" vertical="center"/>
    </xf>
    <xf numFmtId="4" fontId="49" fillId="3" borderId="2" xfId="1" applyNumberFormat="1" applyFont="1" applyFill="1" applyBorder="1" applyAlignment="1">
      <alignment horizontal="right" vertical="center"/>
    </xf>
    <xf numFmtId="4" fontId="7" fillId="3" borderId="2" xfId="0" applyNumberFormat="1" applyFont="1" applyFill="1" applyBorder="1" applyAlignment="1">
      <alignment horizontal="right" vertical="center" wrapText="1"/>
    </xf>
    <xf numFmtId="4" fontId="20" fillId="4" borderId="2" xfId="1" applyNumberFormat="1" applyFont="1" applyFill="1" applyBorder="1" applyAlignment="1">
      <alignment horizontal="right" vertical="center"/>
    </xf>
    <xf numFmtId="4" fontId="20" fillId="3" borderId="2" xfId="1" applyNumberFormat="1" applyFont="1" applyFill="1" applyBorder="1" applyAlignment="1">
      <alignment horizontal="right" vertical="center"/>
    </xf>
    <xf numFmtId="4" fontId="21" fillId="4" borderId="2" xfId="1" applyNumberFormat="1" applyFont="1" applyFill="1" applyBorder="1" applyAlignment="1">
      <alignment horizontal="right" vertical="center"/>
    </xf>
    <xf numFmtId="164" fontId="21" fillId="4" borderId="2" xfId="1" applyNumberFormat="1" applyFont="1" applyFill="1" applyBorder="1" applyAlignment="1">
      <alignment horizontal="right" vertical="center"/>
    </xf>
    <xf numFmtId="4" fontId="8" fillId="3" borderId="2" xfId="1" applyNumberFormat="1" applyFont="1" applyFill="1" applyBorder="1" applyAlignment="1">
      <alignment horizontal="right" vertical="center"/>
    </xf>
    <xf numFmtId="4" fontId="10" fillId="2" borderId="2" xfId="1" applyNumberFormat="1" applyFont="1" applyFill="1" applyBorder="1" applyAlignment="1" applyProtection="1">
      <alignment horizontal="right" vertical="center"/>
      <protection locked="0"/>
    </xf>
    <xf numFmtId="4" fontId="7" fillId="2" borderId="2" xfId="1" applyNumberFormat="1" applyFont="1" applyFill="1" applyBorder="1" applyAlignment="1" applyProtection="1">
      <alignment horizontal="right" vertical="center"/>
      <protection locked="0"/>
    </xf>
    <xf numFmtId="4" fontId="9" fillId="0" borderId="2" xfId="0" applyNumberFormat="1" applyFont="1" applyBorder="1" applyAlignment="1">
      <alignment horizontal="right" vertical="center" wrapText="1"/>
    </xf>
    <xf numFmtId="4" fontId="7" fillId="0" borderId="2" xfId="0" applyNumberFormat="1" applyFont="1" applyBorder="1" applyAlignment="1">
      <alignment horizontal="right" vertical="center" wrapText="1"/>
    </xf>
    <xf numFmtId="4" fontId="10" fillId="0" borderId="2" xfId="1" applyNumberFormat="1" applyFont="1" applyBorder="1" applyAlignment="1">
      <alignment horizontal="right" vertical="center"/>
    </xf>
    <xf numFmtId="4" fontId="7" fillId="2" borderId="6" xfId="1" applyNumberFormat="1" applyFont="1" applyFill="1" applyBorder="1" applyAlignment="1" applyProtection="1">
      <alignment horizontal="right" vertical="center"/>
      <protection locked="0"/>
    </xf>
    <xf numFmtId="4" fontId="7" fillId="3" borderId="4" xfId="1" applyNumberFormat="1" applyFont="1" applyFill="1" applyBorder="1" applyAlignment="1">
      <alignment horizontal="right" vertical="center"/>
    </xf>
    <xf numFmtId="4" fontId="7" fillId="0" borderId="0" xfId="1" applyNumberFormat="1" applyFont="1" applyAlignment="1" applyProtection="1">
      <alignment horizontal="center" vertical="center"/>
      <protection hidden="1"/>
    </xf>
    <xf numFmtId="10" fontId="13" fillId="3" borderId="0" xfId="1" applyNumberFormat="1" applyFont="1" applyFill="1" applyAlignment="1" applyProtection="1">
      <alignment horizontal="right" vertical="top"/>
      <protection hidden="1"/>
    </xf>
    <xf numFmtId="0" fontId="16" fillId="0" borderId="0" xfId="1" applyFont="1" applyAlignment="1" applyProtection="1">
      <alignment horizontal="center" vertical="top"/>
      <protection hidden="1"/>
    </xf>
    <xf numFmtId="0" fontId="7" fillId="3" borderId="2" xfId="1" applyFont="1" applyFill="1" applyBorder="1" applyAlignment="1">
      <alignment horizontal="left" vertical="top" wrapText="1"/>
    </xf>
    <xf numFmtId="0" fontId="23" fillId="0" borderId="0" xfId="0" applyFont="1" applyAlignment="1">
      <alignment horizontal="left" vertical="top" wrapText="1"/>
    </xf>
    <xf numFmtId="0" fontId="27" fillId="0" borderId="0" xfId="0" applyFont="1" applyAlignment="1">
      <alignment horizontal="left" vertical="top" wrapText="1"/>
    </xf>
    <xf numFmtId="0" fontId="23" fillId="0" borderId="0" xfId="0" applyFont="1" applyAlignment="1">
      <alignment vertical="top" wrapText="1"/>
    </xf>
    <xf numFmtId="0" fontId="22" fillId="0" borderId="0" xfId="0" applyFont="1" applyAlignment="1">
      <alignment horizontal="left" vertical="top" wrapText="1"/>
    </xf>
    <xf numFmtId="0" fontId="10" fillId="3" borderId="0" xfId="0" applyFont="1" applyFill="1" applyAlignment="1">
      <alignment horizontal="left" vertical="center" wrapText="1"/>
    </xf>
    <xf numFmtId="0" fontId="39" fillId="0" borderId="0" xfId="0" applyFont="1" applyAlignment="1">
      <alignment horizontal="center" vertical="center" wrapText="1"/>
    </xf>
    <xf numFmtId="0" fontId="8" fillId="3" borderId="2" xfId="1" applyFont="1" applyFill="1" applyBorder="1" applyAlignment="1">
      <alignment horizontal="left" vertical="top"/>
    </xf>
    <xf numFmtId="49" fontId="34" fillId="0" borderId="0" xfId="1" applyNumberFormat="1" applyFont="1" applyAlignment="1">
      <alignment horizontal="center" vertical="top"/>
    </xf>
    <xf numFmtId="0" fontId="7" fillId="3" borderId="2" xfId="1" applyFont="1" applyFill="1" applyBorder="1" applyAlignment="1">
      <alignment horizontal="left" vertical="top"/>
    </xf>
    <xf numFmtId="0" fontId="15" fillId="3" borderId="0" xfId="0" applyFont="1" applyFill="1" applyAlignment="1">
      <alignment horizontal="left" vertical="center" wrapText="1"/>
    </xf>
    <xf numFmtId="9" fontId="8" fillId="0" borderId="5" xfId="5" applyFont="1" applyBorder="1" applyAlignment="1" applyProtection="1">
      <alignment horizontal="center" vertical="top"/>
    </xf>
    <xf numFmtId="9" fontId="8" fillId="0" borderId="0" xfId="5" applyFont="1" applyBorder="1" applyAlignment="1" applyProtection="1">
      <alignment horizontal="center" vertical="top"/>
    </xf>
    <xf numFmtId="9" fontId="12" fillId="0" borderId="5" xfId="5" applyFont="1" applyBorder="1" applyAlignment="1" applyProtection="1">
      <alignment horizontal="center" vertical="top"/>
    </xf>
    <xf numFmtId="9" fontId="12" fillId="0" borderId="0" xfId="5" applyFont="1" applyBorder="1" applyAlignment="1" applyProtection="1">
      <alignment horizontal="center" vertical="top"/>
    </xf>
    <xf numFmtId="0" fontId="16" fillId="3" borderId="2" xfId="1" applyFont="1" applyFill="1" applyBorder="1" applyAlignment="1">
      <alignment horizontal="center" vertical="center" wrapText="1"/>
    </xf>
    <xf numFmtId="9" fontId="52" fillId="0" borderId="5" xfId="5" applyFont="1" applyBorder="1" applyAlignment="1" applyProtection="1">
      <alignment horizontal="left" vertical="top"/>
      <protection hidden="1"/>
    </xf>
    <xf numFmtId="9" fontId="52" fillId="0" borderId="0" xfId="5" applyFont="1" applyBorder="1" applyAlignment="1" applyProtection="1">
      <alignment horizontal="left" vertical="top"/>
      <protection hidden="1"/>
    </xf>
    <xf numFmtId="9" fontId="52" fillId="0" borderId="5" xfId="5" applyFont="1" applyBorder="1" applyAlignment="1">
      <alignment horizontal="left" vertical="top"/>
    </xf>
    <xf numFmtId="9" fontId="52" fillId="0" borderId="0" xfId="5" applyFont="1" applyBorder="1" applyAlignment="1">
      <alignment horizontal="left" vertical="top"/>
    </xf>
    <xf numFmtId="0" fontId="29" fillId="0" borderId="0" xfId="1" applyFont="1" applyAlignment="1">
      <alignment horizontal="left" vertical="top" wrapText="1"/>
    </xf>
    <xf numFmtId="0" fontId="8" fillId="3" borderId="2" xfId="1" applyFont="1" applyFill="1" applyBorder="1" applyAlignment="1">
      <alignment horizontal="left" vertical="top" wrapText="1"/>
    </xf>
    <xf numFmtId="4" fontId="8" fillId="0" borderId="2" xfId="1" applyNumberFormat="1" applyFont="1" applyBorder="1" applyAlignment="1">
      <alignment horizontal="center" vertical="center" wrapText="1"/>
    </xf>
    <xf numFmtId="0" fontId="8" fillId="0" borderId="2" xfId="1" applyFont="1" applyBorder="1" applyAlignment="1">
      <alignment vertical="top" wrapText="1"/>
    </xf>
    <xf numFmtId="0" fontId="9" fillId="0" borderId="4" xfId="1" applyFont="1" applyBorder="1" applyAlignment="1">
      <alignment horizontal="center" vertical="top"/>
    </xf>
    <xf numFmtId="0" fontId="9" fillId="0" borderId="2" xfId="1" applyFont="1" applyBorder="1" applyAlignment="1">
      <alignment horizontal="center" vertical="top"/>
    </xf>
    <xf numFmtId="49" fontId="31" fillId="0" borderId="2" xfId="1" applyNumberFormat="1" applyFont="1" applyBorder="1" applyAlignment="1">
      <alignment horizontal="center" vertical="center"/>
    </xf>
    <xf numFmtId="0" fontId="7" fillId="3" borderId="2" xfId="1" applyFont="1" applyFill="1" applyBorder="1" applyAlignment="1">
      <alignment horizontal="left" vertical="top" wrapText="1"/>
    </xf>
    <xf numFmtId="0" fontId="8" fillId="3" borderId="10" xfId="1" applyFont="1" applyFill="1" applyBorder="1" applyAlignment="1">
      <alignment horizontal="left" vertical="top" wrapText="1"/>
    </xf>
    <xf numFmtId="0" fontId="8" fillId="3" borderId="11" xfId="1" applyFont="1" applyFill="1" applyBorder="1" applyAlignment="1">
      <alignment horizontal="left" vertical="top" wrapText="1"/>
    </xf>
    <xf numFmtId="0" fontId="8" fillId="3" borderId="3" xfId="1" applyFont="1" applyFill="1" applyBorder="1" applyAlignment="1">
      <alignment horizontal="left" vertical="top" wrapText="1"/>
    </xf>
    <xf numFmtId="0" fontId="8" fillId="3" borderId="1" xfId="1" applyFont="1" applyFill="1" applyBorder="1" applyAlignment="1">
      <alignment horizontal="left" vertical="top" wrapText="1"/>
    </xf>
    <xf numFmtId="0" fontId="8" fillId="3" borderId="4" xfId="1" applyFont="1" applyFill="1" applyBorder="1" applyAlignment="1">
      <alignment horizontal="left" vertical="top" wrapText="1"/>
    </xf>
    <xf numFmtId="49" fontId="8" fillId="0" borderId="9" xfId="1" applyNumberFormat="1" applyFont="1" applyBorder="1" applyAlignment="1">
      <alignment horizontal="center" vertical="center"/>
    </xf>
    <xf numFmtId="49" fontId="8" fillId="0" borderId="7" xfId="1" applyNumberFormat="1" applyFont="1" applyBorder="1" applyAlignment="1">
      <alignment horizontal="center" vertical="center"/>
    </xf>
    <xf numFmtId="49" fontId="8" fillId="0" borderId="6" xfId="1" applyNumberFormat="1" applyFont="1" applyBorder="1" applyAlignment="1">
      <alignment horizontal="center" vertical="center"/>
    </xf>
    <xf numFmtId="0" fontId="8" fillId="0" borderId="9" xfId="1" applyFont="1" applyBorder="1" applyAlignment="1">
      <alignment horizontal="center" vertical="center" wrapText="1"/>
    </xf>
    <xf numFmtId="0" fontId="8" fillId="0" borderId="7" xfId="1" applyFont="1" applyBorder="1" applyAlignment="1">
      <alignment horizontal="center" vertical="center" wrapText="1"/>
    </xf>
    <xf numFmtId="4" fontId="8" fillId="4" borderId="2" xfId="1" applyNumberFormat="1" applyFont="1" applyFill="1" applyBorder="1" applyAlignment="1">
      <alignment horizontal="center" vertical="center" wrapText="1"/>
    </xf>
    <xf numFmtId="4" fontId="8" fillId="10" borderId="2" xfId="0" applyNumberFormat="1" applyFont="1" applyFill="1" applyBorder="1" applyAlignment="1">
      <alignment horizontal="center" wrapText="1"/>
    </xf>
    <xf numFmtId="0" fontId="8" fillId="5" borderId="2" xfId="7" applyFont="1" applyFill="1" applyBorder="1" applyAlignment="1">
      <alignment horizontal="center" vertical="center" wrapText="1"/>
    </xf>
    <xf numFmtId="2" fontId="8" fillId="0" borderId="0" xfId="0" applyNumberFormat="1" applyFont="1" applyAlignment="1">
      <alignment horizontal="left" vertical="center" wrapText="1"/>
    </xf>
    <xf numFmtId="0" fontId="9" fillId="3" borderId="3" xfId="0" applyFont="1" applyFill="1" applyBorder="1" applyAlignment="1">
      <alignment horizontal="center" vertical="center"/>
    </xf>
    <xf numFmtId="0" fontId="9" fillId="3" borderId="4" xfId="0" applyFont="1" applyFill="1" applyBorder="1" applyAlignment="1">
      <alignment horizontal="center" vertical="center"/>
    </xf>
    <xf numFmtId="165" fontId="7" fillId="0" borderId="10" xfId="0" applyNumberFormat="1" applyFont="1" applyBorder="1" applyAlignment="1">
      <alignment horizontal="center" wrapText="1"/>
    </xf>
    <xf numFmtId="4" fontId="7" fillId="2" borderId="3" xfId="0" applyNumberFormat="1" applyFont="1" applyFill="1" applyBorder="1" applyAlignment="1" applyProtection="1">
      <alignment horizontal="center" vertical="center" wrapText="1"/>
      <protection locked="0"/>
    </xf>
    <xf numFmtId="4" fontId="7" fillId="2" borderId="4" xfId="0" applyNumberFormat="1" applyFont="1" applyFill="1" applyBorder="1" applyAlignment="1" applyProtection="1">
      <alignment horizontal="center" vertical="center" wrapText="1"/>
      <protection locked="0"/>
    </xf>
    <xf numFmtId="2" fontId="8" fillId="2" borderId="0" xfId="0" applyNumberFormat="1" applyFont="1" applyFill="1" applyAlignment="1" applyProtection="1">
      <alignment horizontal="left" vertical="center" wrapText="1"/>
      <protection locked="0"/>
    </xf>
    <xf numFmtId="4" fontId="21" fillId="4" borderId="3" xfId="1" applyNumberFormat="1" applyFont="1" applyFill="1" applyBorder="1" applyAlignment="1">
      <alignment horizontal="center" vertical="top"/>
    </xf>
    <xf numFmtId="4" fontId="21" fillId="4" borderId="1" xfId="1" applyNumberFormat="1" applyFont="1" applyFill="1" applyBorder="1" applyAlignment="1">
      <alignment horizontal="center" vertical="top"/>
    </xf>
    <xf numFmtId="4" fontId="21" fillId="4" borderId="4" xfId="1" applyNumberFormat="1" applyFont="1" applyFill="1" applyBorder="1" applyAlignment="1">
      <alignment horizontal="center" vertical="top"/>
    </xf>
    <xf numFmtId="0" fontId="8" fillId="0" borderId="2" xfId="0" applyFont="1" applyBorder="1" applyAlignment="1">
      <alignment horizontal="center" vertical="center" wrapText="1"/>
    </xf>
    <xf numFmtId="0" fontId="21" fillId="0" borderId="2" xfId="0" applyFont="1" applyBorder="1" applyAlignment="1">
      <alignment horizontal="center" vertical="center" wrapText="1"/>
    </xf>
    <xf numFmtId="0" fontId="8" fillId="0" borderId="2" xfId="0" applyFont="1" applyBorder="1" applyAlignment="1">
      <alignment vertical="top" wrapText="1"/>
    </xf>
    <xf numFmtId="0" fontId="8" fillId="0" borderId="0" xfId="0" applyFont="1" applyAlignment="1">
      <alignment horizontal="left" vertical="center" wrapText="1"/>
    </xf>
    <xf numFmtId="0" fontId="16" fillId="0" borderId="5" xfId="0" applyFont="1" applyBorder="1" applyAlignment="1">
      <alignment vertical="top" wrapText="1"/>
    </xf>
    <xf numFmtId="0" fontId="16" fillId="0" borderId="0" xfId="0" applyFont="1" applyAlignment="1">
      <alignment vertical="top" wrapText="1"/>
    </xf>
  </cellXfs>
  <cellStyles count="14">
    <cellStyle name="Hyperlink" xfId="13" builtinId="8"/>
    <cellStyle name="Normal" xfId="0" builtinId="0" customBuiltin="1"/>
    <cellStyle name="Normal 2" xfId="1" xr:uid="{00000000-0005-0000-0000-000002000000}"/>
    <cellStyle name="Normal 3" xfId="2" xr:uid="{00000000-0005-0000-0000-000003000000}"/>
    <cellStyle name="Normal 4" xfId="4" xr:uid="{00000000-0005-0000-0000-000004000000}"/>
    <cellStyle name="Normal 4 2" xfId="6" xr:uid="{00000000-0005-0000-0000-000005000000}"/>
    <cellStyle name="Percent 2" xfId="3" xr:uid="{00000000-0005-0000-0000-000006000000}"/>
    <cellStyle name="Pivot Table Category" xfId="9" xr:uid="{00000000-0005-0000-0000-000007000000}"/>
    <cellStyle name="Pivot Table Corner" xfId="8" xr:uid="{00000000-0005-0000-0000-000008000000}"/>
    <cellStyle name="Pivot Table Field" xfId="7" xr:uid="{00000000-0005-0000-0000-000009000000}"/>
    <cellStyle name="Pivot Table Result" xfId="12" xr:uid="{00000000-0005-0000-0000-00000A000000}"/>
    <cellStyle name="Pivot Table Title" xfId="11" xr:uid="{00000000-0005-0000-0000-00000B000000}"/>
    <cellStyle name="Pivot Table Value" xfId="10" xr:uid="{00000000-0005-0000-0000-00000C000000}"/>
    <cellStyle name="Procent" xfId="5" builtinId="5"/>
  </cellStyles>
  <dxfs count="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ommission.europa.eu/funding-tenders/procedures-guidelines-tenders/information-contractors-and-beneficiaries/exchange-rate-inforeuro_e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65"/>
  <sheetViews>
    <sheetView topLeftCell="A43" workbookViewId="0">
      <selection activeCell="H41" sqref="H41"/>
    </sheetView>
  </sheetViews>
  <sheetFormatPr defaultColWidth="8.88671875" defaultRowHeight="12.6" x14ac:dyDescent="0.25"/>
  <cols>
    <col min="1" max="1" width="3.6640625" style="10" customWidth="1"/>
    <col min="2" max="2" width="20.5546875" style="10" customWidth="1"/>
    <col min="3" max="4" width="8.88671875" style="10"/>
    <col min="5" max="5" width="14.5546875" style="10" customWidth="1"/>
    <col min="6" max="6" width="4.6640625" style="10" customWidth="1"/>
    <col min="7" max="10" width="8.88671875" style="10"/>
    <col min="11" max="11" width="12.5546875" style="10" bestFit="1" customWidth="1"/>
    <col min="12" max="12" width="11.33203125" style="10" bestFit="1" customWidth="1"/>
    <col min="13" max="16384" width="8.88671875" style="10"/>
  </cols>
  <sheetData>
    <row r="1" spans="1:16" x14ac:dyDescent="0.25">
      <c r="A1" s="9" t="s">
        <v>156</v>
      </c>
    </row>
    <row r="3" spans="1:16" ht="15.6" customHeight="1" x14ac:dyDescent="0.25">
      <c r="A3" s="12"/>
      <c r="B3" s="10" t="s">
        <v>158</v>
      </c>
    </row>
    <row r="4" spans="1:16" ht="15.6" customHeight="1" x14ac:dyDescent="0.25">
      <c r="A4" s="12"/>
      <c r="B4" s="10" t="s">
        <v>327</v>
      </c>
    </row>
    <row r="5" spans="1:16" x14ac:dyDescent="0.25">
      <c r="A5" s="12"/>
      <c r="B5" s="351" t="s">
        <v>328</v>
      </c>
      <c r="C5" s="351"/>
      <c r="D5" s="351"/>
      <c r="E5" s="351"/>
      <c r="F5" s="351"/>
      <c r="G5" s="351"/>
      <c r="H5" s="351"/>
      <c r="I5" s="351"/>
      <c r="J5" s="351"/>
      <c r="K5" s="351"/>
      <c r="L5" s="351"/>
      <c r="M5" s="351"/>
      <c r="N5" s="351"/>
      <c r="O5" s="12"/>
    </row>
    <row r="6" spans="1:16" x14ac:dyDescent="0.25">
      <c r="A6" s="12"/>
      <c r="B6" s="13"/>
      <c r="C6" s="13"/>
      <c r="D6" s="13"/>
      <c r="E6" s="13"/>
      <c r="F6" s="13"/>
      <c r="G6" s="13"/>
      <c r="H6" s="13"/>
      <c r="I6" s="13"/>
      <c r="J6" s="13"/>
      <c r="K6" s="13"/>
      <c r="L6" s="13"/>
      <c r="M6" s="13"/>
      <c r="N6" s="13"/>
      <c r="O6" s="12"/>
    </row>
    <row r="7" spans="1:16" ht="31.95" customHeight="1" x14ac:dyDescent="0.25">
      <c r="A7" s="12"/>
      <c r="B7" s="352" t="s">
        <v>324</v>
      </c>
      <c r="C7" s="352"/>
      <c r="D7" s="352"/>
      <c r="E7" s="352"/>
      <c r="F7" s="352"/>
      <c r="G7" s="352"/>
      <c r="H7" s="352"/>
      <c r="I7" s="352"/>
      <c r="J7" s="352"/>
      <c r="K7" s="352"/>
      <c r="L7" s="352"/>
      <c r="M7" s="352"/>
      <c r="N7" s="352"/>
      <c r="O7" s="352"/>
    </row>
    <row r="8" spans="1:16" s="15" customFormat="1" x14ac:dyDescent="0.25">
      <c r="A8" s="14"/>
      <c r="B8" s="352" t="s">
        <v>161</v>
      </c>
      <c r="C8" s="352"/>
      <c r="D8" s="352"/>
      <c r="E8" s="352"/>
      <c r="F8" s="352"/>
      <c r="G8" s="352"/>
      <c r="H8" s="352"/>
      <c r="I8" s="352"/>
      <c r="J8" s="352"/>
      <c r="K8" s="352"/>
      <c r="L8" s="352"/>
      <c r="M8" s="352"/>
      <c r="N8" s="352"/>
      <c r="O8" s="352"/>
    </row>
    <row r="9" spans="1:16" ht="25.95" customHeight="1" x14ac:dyDescent="0.25">
      <c r="A9" s="12"/>
      <c r="B9" s="351" t="s">
        <v>151</v>
      </c>
      <c r="C9" s="351"/>
      <c r="D9" s="351"/>
      <c r="E9" s="351"/>
      <c r="F9" s="351"/>
      <c r="G9" s="351"/>
      <c r="H9" s="351"/>
      <c r="I9" s="351"/>
      <c r="J9" s="351"/>
      <c r="K9" s="351"/>
      <c r="L9" s="351"/>
      <c r="M9" s="351"/>
      <c r="N9" s="351"/>
      <c r="O9" s="12"/>
    </row>
    <row r="10" spans="1:16" ht="25.2" customHeight="1" x14ac:dyDescent="0.25">
      <c r="A10" s="12"/>
      <c r="B10" s="351" t="s">
        <v>152</v>
      </c>
      <c r="C10" s="351"/>
      <c r="D10" s="351"/>
      <c r="E10" s="351"/>
      <c r="F10" s="147">
        <v>0.1</v>
      </c>
      <c r="G10" s="353" t="s">
        <v>329</v>
      </c>
      <c r="H10" s="353"/>
      <c r="I10" s="353"/>
      <c r="J10" s="353"/>
      <c r="K10" s="353"/>
      <c r="L10" s="353"/>
      <c r="M10" s="353"/>
      <c r="N10" s="353"/>
      <c r="O10" s="353"/>
    </row>
    <row r="11" spans="1:16" ht="39" customHeight="1" x14ac:dyDescent="0.25">
      <c r="A11" s="12"/>
      <c r="B11" s="351" t="s">
        <v>330</v>
      </c>
      <c r="C11" s="351"/>
      <c r="D11" s="351"/>
      <c r="E11" s="351"/>
      <c r="F11" s="147">
        <v>0.1</v>
      </c>
      <c r="G11" s="351" t="s">
        <v>413</v>
      </c>
      <c r="H11" s="351"/>
      <c r="I11" s="351"/>
      <c r="J11" s="351"/>
      <c r="K11" s="351"/>
      <c r="L11" s="351"/>
      <c r="M11" s="351"/>
      <c r="N11" s="351"/>
      <c r="O11" s="351"/>
    </row>
    <row r="12" spans="1:16" ht="23.4" hidden="1" customHeight="1" x14ac:dyDescent="0.25">
      <c r="B12" s="10" t="s">
        <v>331</v>
      </c>
      <c r="F12" s="147">
        <v>0.1</v>
      </c>
      <c r="G12" s="351" t="s">
        <v>154</v>
      </c>
      <c r="H12" s="351">
        <v>0.15</v>
      </c>
      <c r="I12" s="351"/>
      <c r="J12" s="351"/>
      <c r="K12" s="351"/>
      <c r="L12" s="351"/>
      <c r="M12" s="351"/>
      <c r="N12" s="351"/>
      <c r="O12" s="351"/>
    </row>
    <row r="13" spans="1:16" ht="29.4" customHeight="1" x14ac:dyDescent="0.25">
      <c r="B13" s="10" t="s">
        <v>153</v>
      </c>
      <c r="F13" s="146">
        <v>0.1</v>
      </c>
      <c r="G13" s="351" t="s">
        <v>378</v>
      </c>
      <c r="H13" s="351"/>
      <c r="I13" s="351"/>
      <c r="J13" s="351"/>
      <c r="K13" s="351"/>
      <c r="L13" s="351"/>
      <c r="M13" s="351"/>
      <c r="N13" s="351"/>
      <c r="O13" s="351"/>
    </row>
    <row r="14" spans="1:16" ht="24.6" customHeight="1" x14ac:dyDescent="0.25">
      <c r="B14" s="351" t="s">
        <v>419</v>
      </c>
      <c r="C14" s="351"/>
      <c r="D14" s="351"/>
      <c r="E14" s="351"/>
      <c r="F14" s="146">
        <v>0.5</v>
      </c>
      <c r="G14" s="351" t="s">
        <v>415</v>
      </c>
      <c r="H14" s="351"/>
      <c r="I14" s="351"/>
      <c r="J14" s="351"/>
      <c r="K14" s="351"/>
      <c r="L14" s="351"/>
      <c r="M14" s="351"/>
      <c r="N14" s="351"/>
      <c r="O14" s="351"/>
      <c r="P14" s="12"/>
    </row>
    <row r="15" spans="1:16" x14ac:dyDescent="0.25">
      <c r="B15" s="12"/>
      <c r="C15" s="12"/>
      <c r="D15" s="12"/>
      <c r="E15" s="12"/>
      <c r="F15" s="12"/>
      <c r="G15" s="12"/>
      <c r="H15" s="12"/>
      <c r="I15" s="12"/>
      <c r="J15" s="12"/>
      <c r="K15" s="12"/>
      <c r="L15" s="12"/>
      <c r="M15" s="12"/>
      <c r="N15" s="12"/>
      <c r="O15" s="12"/>
      <c r="P15" s="12"/>
    </row>
    <row r="16" spans="1:16" s="9" customFormat="1" x14ac:dyDescent="0.25">
      <c r="B16" s="9" t="s">
        <v>155</v>
      </c>
    </row>
    <row r="17" spans="1:16" x14ac:dyDescent="0.25">
      <c r="B17" s="10" t="s">
        <v>157</v>
      </c>
    </row>
    <row r="18" spans="1:16" x14ac:dyDescent="0.25">
      <c r="B18" s="10" t="s">
        <v>159</v>
      </c>
      <c r="F18" s="16">
        <v>0.05</v>
      </c>
      <c r="G18" s="103" t="s">
        <v>228</v>
      </c>
      <c r="H18" s="103"/>
      <c r="I18" s="103"/>
      <c r="J18" s="103"/>
      <c r="K18" s="103"/>
      <c r="L18" s="104"/>
      <c r="M18" s="103"/>
      <c r="N18" s="103"/>
    </row>
    <row r="19" spans="1:16" ht="28.95" customHeight="1" x14ac:dyDescent="0.25">
      <c r="B19" s="351" t="s">
        <v>160</v>
      </c>
      <c r="C19" s="351"/>
      <c r="D19" s="351"/>
      <c r="E19" s="351"/>
    </row>
    <row r="20" spans="1:16" ht="42" customHeight="1" x14ac:dyDescent="0.25">
      <c r="B20" s="351" t="s">
        <v>379</v>
      </c>
      <c r="C20" s="351"/>
      <c r="D20" s="351"/>
      <c r="E20" s="351"/>
    </row>
    <row r="21" spans="1:16" x14ac:dyDescent="0.25">
      <c r="B21" s="10" t="s">
        <v>248</v>
      </c>
      <c r="K21" s="17"/>
      <c r="L21" s="17">
        <f>K21*F18</f>
        <v>0</v>
      </c>
    </row>
    <row r="22" spans="1:16" x14ac:dyDescent="0.25">
      <c r="B22" s="10" t="s">
        <v>249</v>
      </c>
    </row>
    <row r="23" spans="1:16" x14ac:dyDescent="0.25">
      <c r="B23" s="10" t="s">
        <v>422</v>
      </c>
    </row>
    <row r="24" spans="1:16" x14ac:dyDescent="0.25">
      <c r="F24" s="16"/>
    </row>
    <row r="25" spans="1:16" x14ac:dyDescent="0.25">
      <c r="B25" s="9" t="s">
        <v>416</v>
      </c>
    </row>
    <row r="26" spans="1:16" x14ac:dyDescent="0.25">
      <c r="B26" s="10" t="s">
        <v>332</v>
      </c>
    </row>
    <row r="28" spans="1:16" ht="16.95" customHeight="1" x14ac:dyDescent="0.25">
      <c r="B28" s="352" t="s">
        <v>325</v>
      </c>
      <c r="C28" s="352"/>
      <c r="D28" s="352"/>
      <c r="E28" s="351" t="s">
        <v>333</v>
      </c>
      <c r="F28" s="351"/>
      <c r="G28" s="351"/>
      <c r="H28" s="12"/>
      <c r="I28" s="12"/>
      <c r="J28" s="12"/>
      <c r="K28" s="12"/>
      <c r="L28" s="12"/>
      <c r="M28" s="12"/>
      <c r="N28" s="12"/>
      <c r="O28" s="12"/>
    </row>
    <row r="29" spans="1:16" x14ac:dyDescent="0.25">
      <c r="B29" s="137"/>
      <c r="C29" s="13"/>
      <c r="D29" s="13"/>
      <c r="E29" s="13"/>
      <c r="F29" s="13"/>
      <c r="G29" s="13"/>
      <c r="H29" s="13"/>
      <c r="I29" s="13"/>
      <c r="J29" s="13"/>
      <c r="K29" s="13"/>
      <c r="L29" s="13"/>
      <c r="M29" s="13"/>
      <c r="N29" s="13"/>
      <c r="O29" s="13"/>
      <c r="P29" s="13"/>
    </row>
    <row r="30" spans="1:16" ht="16.95" customHeight="1" x14ac:dyDescent="0.25">
      <c r="A30" s="14"/>
      <c r="B30" s="352" t="s">
        <v>421</v>
      </c>
      <c r="C30" s="352"/>
      <c r="D30" s="352"/>
      <c r="E30" s="352"/>
      <c r="F30" s="352"/>
      <c r="G30" s="352"/>
      <c r="H30" s="352"/>
      <c r="I30" s="352"/>
      <c r="J30" s="352"/>
      <c r="K30" s="352"/>
      <c r="L30" s="352"/>
      <c r="M30" s="352"/>
      <c r="N30" s="352"/>
      <c r="O30" s="352"/>
    </row>
    <row r="31" spans="1:16" ht="21.6" customHeight="1" x14ac:dyDescent="0.25">
      <c r="B31" s="355" t="s">
        <v>444</v>
      </c>
      <c r="C31" s="355"/>
      <c r="D31" s="355"/>
      <c r="E31" s="355"/>
      <c r="F31" s="355"/>
      <c r="G31" s="355"/>
      <c r="H31" s="355"/>
      <c r="I31" s="355"/>
      <c r="J31" s="355"/>
      <c r="K31" s="355"/>
      <c r="L31" s="355"/>
      <c r="M31" s="355"/>
      <c r="N31" s="355"/>
      <c r="O31" s="355"/>
    </row>
    <row r="33" spans="1:16" ht="12.6" customHeight="1" x14ac:dyDescent="0.25">
      <c r="A33" s="14"/>
      <c r="B33" s="352" t="s">
        <v>334</v>
      </c>
      <c r="C33" s="352"/>
      <c r="D33" s="352"/>
      <c r="E33" s="352"/>
      <c r="F33" s="352"/>
      <c r="G33" s="352"/>
      <c r="H33" s="352"/>
      <c r="I33" s="352"/>
      <c r="J33" s="352"/>
      <c r="K33" s="352"/>
      <c r="L33" s="352"/>
      <c r="M33" s="352"/>
      <c r="N33" s="352"/>
      <c r="O33" s="352"/>
    </row>
    <row r="34" spans="1:16" ht="12.6" customHeight="1" x14ac:dyDescent="0.25">
      <c r="A34" s="14"/>
      <c r="B34" s="59"/>
      <c r="C34" s="59"/>
      <c r="D34" s="59"/>
      <c r="E34" s="59"/>
      <c r="F34" s="59"/>
      <c r="G34" s="59"/>
      <c r="H34" s="59"/>
      <c r="I34" s="59"/>
      <c r="J34" s="59"/>
      <c r="K34" s="59"/>
      <c r="L34" s="59"/>
      <c r="M34" s="59"/>
      <c r="N34" s="59"/>
      <c r="O34" s="59"/>
    </row>
    <row r="35" spans="1:16" x14ac:dyDescent="0.25">
      <c r="B35" s="354" t="s">
        <v>229</v>
      </c>
      <c r="C35" s="354"/>
      <c r="D35" s="354"/>
      <c r="E35" s="354"/>
      <c r="F35" s="354"/>
      <c r="G35" s="354"/>
      <c r="H35" s="354"/>
      <c r="I35" s="354"/>
      <c r="J35" s="354"/>
      <c r="K35" s="354"/>
      <c r="L35" s="354"/>
      <c r="M35" s="354"/>
      <c r="N35" s="354"/>
      <c r="O35" s="354"/>
      <c r="P35" s="354"/>
    </row>
    <row r="36" spans="1:16" x14ac:dyDescent="0.25">
      <c r="B36" s="15" t="s">
        <v>230</v>
      </c>
    </row>
    <row r="37" spans="1:16" x14ac:dyDescent="0.25">
      <c r="B37" s="10" t="s">
        <v>231</v>
      </c>
    </row>
    <row r="38" spans="1:16" x14ac:dyDescent="0.25">
      <c r="B38" s="10" t="s">
        <v>408</v>
      </c>
    </row>
    <row r="39" spans="1:16" x14ac:dyDescent="0.25">
      <c r="B39" s="10" t="s">
        <v>232</v>
      </c>
    </row>
    <row r="40" spans="1:16" x14ac:dyDescent="0.25">
      <c r="B40" s="10" t="s">
        <v>233</v>
      </c>
    </row>
    <row r="41" spans="1:16" x14ac:dyDescent="0.25">
      <c r="B41" s="10" t="s">
        <v>234</v>
      </c>
    </row>
    <row r="42" spans="1:16" x14ac:dyDescent="0.25">
      <c r="B42" s="10" t="s">
        <v>235</v>
      </c>
    </row>
    <row r="43" spans="1:16" x14ac:dyDescent="0.25">
      <c r="B43" s="10" t="s">
        <v>236</v>
      </c>
    </row>
    <row r="44" spans="1:16" x14ac:dyDescent="0.25">
      <c r="B44" s="10" t="s">
        <v>237</v>
      </c>
    </row>
    <row r="45" spans="1:16" x14ac:dyDescent="0.25">
      <c r="B45" s="10" t="s">
        <v>238</v>
      </c>
    </row>
    <row r="46" spans="1:16" x14ac:dyDescent="0.25">
      <c r="B46" s="10" t="s">
        <v>239</v>
      </c>
    </row>
    <row r="47" spans="1:16" x14ac:dyDescent="0.25">
      <c r="B47" s="10" t="s">
        <v>240</v>
      </c>
    </row>
    <row r="48" spans="1:16" x14ac:dyDescent="0.25">
      <c r="B48" s="10" t="s">
        <v>335</v>
      </c>
    </row>
    <row r="49" spans="2:16" x14ac:dyDescent="0.25">
      <c r="B49" s="10" t="s">
        <v>424</v>
      </c>
    </row>
    <row r="51" spans="2:16" x14ac:dyDescent="0.25">
      <c r="B51" s="10" t="s">
        <v>241</v>
      </c>
    </row>
    <row r="52" spans="2:16" ht="27" customHeight="1" x14ac:dyDescent="0.25">
      <c r="B52" s="354" t="s">
        <v>242</v>
      </c>
      <c r="C52" s="354"/>
      <c r="D52" s="354"/>
      <c r="E52" s="354"/>
      <c r="F52" s="354"/>
      <c r="G52" s="354"/>
      <c r="H52" s="354"/>
      <c r="I52" s="354"/>
      <c r="J52" s="354"/>
      <c r="K52" s="354"/>
      <c r="L52" s="354"/>
      <c r="M52" s="354"/>
      <c r="N52" s="354"/>
      <c r="O52" s="354"/>
      <c r="P52" s="354"/>
    </row>
    <row r="53" spans="2:16" x14ac:dyDescent="0.25">
      <c r="B53" s="15" t="s">
        <v>243</v>
      </c>
    </row>
    <row r="54" spans="2:16" x14ac:dyDescent="0.25">
      <c r="B54" s="10" t="s">
        <v>244</v>
      </c>
    </row>
    <row r="55" spans="2:16" x14ac:dyDescent="0.25">
      <c r="B55" s="10" t="s">
        <v>245</v>
      </c>
    </row>
    <row r="56" spans="2:16" x14ac:dyDescent="0.25">
      <c r="B56" s="10" t="s">
        <v>336</v>
      </c>
    </row>
    <row r="57" spans="2:16" ht="27.6" customHeight="1" x14ac:dyDescent="0.25">
      <c r="B57" s="353" t="s">
        <v>337</v>
      </c>
      <c r="C57" s="353"/>
      <c r="D57" s="353"/>
      <c r="E57" s="353"/>
      <c r="F57" s="353"/>
      <c r="G57" s="353"/>
      <c r="H57" s="353"/>
      <c r="I57" s="353"/>
      <c r="J57" s="353"/>
      <c r="K57" s="353"/>
      <c r="L57" s="353"/>
      <c r="M57" s="353"/>
      <c r="N57" s="353"/>
      <c r="O57" s="353"/>
      <c r="P57" s="353"/>
    </row>
    <row r="58" spans="2:16" x14ac:dyDescent="0.25">
      <c r="B58" s="10" t="s">
        <v>246</v>
      </c>
    </row>
    <row r="59" spans="2:16" x14ac:dyDescent="0.25">
      <c r="B59" s="10" t="s">
        <v>247</v>
      </c>
    </row>
    <row r="60" spans="2:16" x14ac:dyDescent="0.25">
      <c r="B60" s="10" t="s">
        <v>338</v>
      </c>
    </row>
    <row r="61" spans="2:16" x14ac:dyDescent="0.25">
      <c r="B61" s="10" t="s">
        <v>417</v>
      </c>
    </row>
    <row r="62" spans="2:16" s="219" customFormat="1" x14ac:dyDescent="0.25">
      <c r="B62" s="218"/>
    </row>
    <row r="64" spans="2:16" x14ac:dyDescent="0.25">
      <c r="B64" s="9" t="s">
        <v>407</v>
      </c>
      <c r="D64" s="188">
        <v>4.9752999999999998</v>
      </c>
    </row>
    <row r="65" spans="2:2" ht="13.8" x14ac:dyDescent="0.3">
      <c r="B65" s="249" t="s">
        <v>418</v>
      </c>
    </row>
  </sheetData>
  <sheetProtection algorithmName="SHA-512" hashValue="XaZ9NA74ugzGpX0tFNICU7Deuxd9fDZSRmaBw1Md2CXcgZdlE/WHMAC/8m/YnESbip9m3oyWNfZW7XbqY9NzZw==" saltValue="SjcUEjF6TgFFanf5QDU2mg==" spinCount="100000" sheet="1" objects="1" scenarios="1"/>
  <mergeCells count="22">
    <mergeCell ref="B52:P52"/>
    <mergeCell ref="B57:P57"/>
    <mergeCell ref="B30:O30"/>
    <mergeCell ref="B31:O31"/>
    <mergeCell ref="B35:P35"/>
    <mergeCell ref="B33:O33"/>
    <mergeCell ref="B28:D28"/>
    <mergeCell ref="E28:G28"/>
    <mergeCell ref="G13:O13"/>
    <mergeCell ref="B20:E20"/>
    <mergeCell ref="B19:E19"/>
    <mergeCell ref="B14:E14"/>
    <mergeCell ref="G14:O14"/>
    <mergeCell ref="B5:N5"/>
    <mergeCell ref="B8:O8"/>
    <mergeCell ref="G10:O10"/>
    <mergeCell ref="G12:O12"/>
    <mergeCell ref="B9:N9"/>
    <mergeCell ref="B7:O7"/>
    <mergeCell ref="B11:E11"/>
    <mergeCell ref="G11:O11"/>
    <mergeCell ref="B10:E10"/>
  </mergeCells>
  <hyperlinks>
    <hyperlink ref="B65" r:id="rId1" xr:uid="{00000000-0004-0000-0000-000000000000}"/>
  </hyperlinks>
  <pageMargins left="0.25" right="0.25" top="0.5" bottom="0.25" header="0.3" footer="0.05"/>
  <pageSetup paperSize="9"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7"/>
  <sheetViews>
    <sheetView topLeftCell="A16" workbookViewId="0">
      <selection activeCell="J44" sqref="J44"/>
    </sheetView>
  </sheetViews>
  <sheetFormatPr defaultColWidth="8.88671875" defaultRowHeight="12" x14ac:dyDescent="0.25"/>
  <cols>
    <col min="1" max="1" width="5.44140625" style="117" bestFit="1" customWidth="1"/>
    <col min="2" max="2" width="26.6640625" style="118" customWidth="1"/>
    <col min="3" max="3" width="33.44140625" style="118" customWidth="1"/>
    <col min="4" max="4" width="32.88671875" style="117" customWidth="1"/>
    <col min="5" max="5" width="42.5546875" style="117" customWidth="1"/>
    <col min="6" max="16384" width="8.88671875" style="117"/>
  </cols>
  <sheetData>
    <row r="1" spans="1:5" x14ac:dyDescent="0.25">
      <c r="A1" s="356" t="s">
        <v>252</v>
      </c>
      <c r="B1" s="356"/>
      <c r="C1" s="356"/>
      <c r="D1" s="356"/>
      <c r="E1" s="356"/>
    </row>
    <row r="2" spans="1:5" ht="34.200000000000003" customHeight="1" x14ac:dyDescent="0.25">
      <c r="A2" s="327" t="s">
        <v>253</v>
      </c>
      <c r="B2" s="328" t="s">
        <v>254</v>
      </c>
      <c r="C2" s="328" t="s">
        <v>255</v>
      </c>
      <c r="D2" s="329" t="s">
        <v>256</v>
      </c>
      <c r="E2" s="329" t="s">
        <v>257</v>
      </c>
    </row>
    <row r="3" spans="1:5" ht="28.95" customHeight="1" x14ac:dyDescent="0.25">
      <c r="A3" s="329">
        <v>1</v>
      </c>
      <c r="B3" s="328" t="s">
        <v>258</v>
      </c>
      <c r="C3" s="328" t="s">
        <v>259</v>
      </c>
      <c r="D3" s="329" t="s">
        <v>260</v>
      </c>
      <c r="E3" s="329" t="s">
        <v>261</v>
      </c>
    </row>
    <row r="4" spans="1:5" ht="30.6" customHeight="1" x14ac:dyDescent="0.25">
      <c r="A4" s="329">
        <v>2</v>
      </c>
      <c r="B4" s="328" t="s">
        <v>168</v>
      </c>
      <c r="C4" s="328" t="s">
        <v>169</v>
      </c>
      <c r="D4" s="329" t="s">
        <v>260</v>
      </c>
      <c r="E4" s="329" t="s">
        <v>262</v>
      </c>
    </row>
    <row r="5" spans="1:5" ht="25.2" customHeight="1" x14ac:dyDescent="0.25">
      <c r="A5" s="329">
        <v>3</v>
      </c>
      <c r="B5" s="328" t="s">
        <v>168</v>
      </c>
      <c r="C5" s="328" t="s">
        <v>263</v>
      </c>
      <c r="D5" s="329" t="s">
        <v>260</v>
      </c>
      <c r="E5" s="329" t="s">
        <v>264</v>
      </c>
    </row>
    <row r="6" spans="1:5" ht="24.6" customHeight="1" x14ac:dyDescent="0.25">
      <c r="A6" s="329">
        <v>4</v>
      </c>
      <c r="B6" s="328" t="s">
        <v>168</v>
      </c>
      <c r="C6" s="328" t="s">
        <v>265</v>
      </c>
      <c r="D6" s="329" t="s">
        <v>260</v>
      </c>
      <c r="E6" s="329" t="s">
        <v>266</v>
      </c>
    </row>
    <row r="7" spans="1:5" ht="27" customHeight="1" x14ac:dyDescent="0.25">
      <c r="A7" s="329">
        <v>5</v>
      </c>
      <c r="B7" s="328" t="s">
        <v>168</v>
      </c>
      <c r="C7" s="328" t="s">
        <v>267</v>
      </c>
      <c r="D7" s="329" t="s">
        <v>425</v>
      </c>
      <c r="E7" s="329" t="s">
        <v>426</v>
      </c>
    </row>
    <row r="8" spans="1:5" ht="27" customHeight="1" x14ac:dyDescent="0.25">
      <c r="A8" s="329">
        <v>6</v>
      </c>
      <c r="B8" s="328" t="s">
        <v>172</v>
      </c>
      <c r="C8" s="328" t="s">
        <v>173</v>
      </c>
      <c r="D8" s="329" t="s">
        <v>268</v>
      </c>
      <c r="E8" s="329" t="s">
        <v>269</v>
      </c>
    </row>
    <row r="9" spans="1:5" ht="24" customHeight="1" x14ac:dyDescent="0.25">
      <c r="A9" s="329">
        <v>7</v>
      </c>
      <c r="B9" s="328" t="s">
        <v>172</v>
      </c>
      <c r="C9" s="328" t="s">
        <v>174</v>
      </c>
      <c r="D9" s="329" t="s">
        <v>268</v>
      </c>
      <c r="E9" s="329" t="s">
        <v>270</v>
      </c>
    </row>
    <row r="10" spans="1:5" ht="24" x14ac:dyDescent="0.25">
      <c r="A10" s="329">
        <v>8</v>
      </c>
      <c r="B10" s="328" t="s">
        <v>172</v>
      </c>
      <c r="C10" s="328" t="s">
        <v>271</v>
      </c>
      <c r="D10" s="329" t="s">
        <v>268</v>
      </c>
      <c r="E10" s="329" t="s">
        <v>272</v>
      </c>
    </row>
    <row r="11" spans="1:5" ht="30.6" customHeight="1" x14ac:dyDescent="0.25">
      <c r="A11" s="329">
        <v>9</v>
      </c>
      <c r="B11" s="328" t="s">
        <v>172</v>
      </c>
      <c r="C11" s="328" t="s">
        <v>273</v>
      </c>
      <c r="D11" s="329" t="s">
        <v>268</v>
      </c>
      <c r="E11" s="329" t="s">
        <v>274</v>
      </c>
    </row>
    <row r="12" spans="1:5" ht="27" customHeight="1" x14ac:dyDescent="0.25">
      <c r="A12" s="329">
        <v>10</v>
      </c>
      <c r="B12" s="328" t="s">
        <v>172</v>
      </c>
      <c r="C12" s="328" t="s">
        <v>176</v>
      </c>
      <c r="D12" s="329" t="s">
        <v>268</v>
      </c>
      <c r="E12" s="329" t="s">
        <v>275</v>
      </c>
    </row>
    <row r="13" spans="1:5" ht="29.4" customHeight="1" x14ac:dyDescent="0.25">
      <c r="A13" s="329">
        <v>11</v>
      </c>
      <c r="B13" s="328" t="s">
        <v>172</v>
      </c>
      <c r="C13" s="328" t="s">
        <v>276</v>
      </c>
      <c r="D13" s="329" t="s">
        <v>268</v>
      </c>
      <c r="E13" s="329" t="s">
        <v>445</v>
      </c>
    </row>
    <row r="14" spans="1:5" ht="24.6" customHeight="1" x14ac:dyDescent="0.25">
      <c r="A14" s="329">
        <v>12</v>
      </c>
      <c r="B14" s="328" t="s">
        <v>172</v>
      </c>
      <c r="C14" s="328" t="s">
        <v>277</v>
      </c>
      <c r="D14" s="329" t="s">
        <v>268</v>
      </c>
      <c r="E14" s="329" t="s">
        <v>278</v>
      </c>
    </row>
    <row r="15" spans="1:5" ht="24" customHeight="1" x14ac:dyDescent="0.25">
      <c r="A15" s="329">
        <v>13</v>
      </c>
      <c r="B15" s="328" t="s">
        <v>172</v>
      </c>
      <c r="C15" s="328" t="s">
        <v>179</v>
      </c>
      <c r="D15" s="329" t="s">
        <v>268</v>
      </c>
      <c r="E15" s="329" t="s">
        <v>279</v>
      </c>
    </row>
    <row r="16" spans="1:5" ht="26.4" customHeight="1" x14ac:dyDescent="0.25">
      <c r="A16" s="329">
        <v>14</v>
      </c>
      <c r="B16" s="328" t="s">
        <v>172</v>
      </c>
      <c r="C16" s="328" t="s">
        <v>280</v>
      </c>
      <c r="D16" s="329" t="s">
        <v>268</v>
      </c>
      <c r="E16" s="329" t="s">
        <v>281</v>
      </c>
    </row>
    <row r="17" spans="1:5" ht="39" customHeight="1" x14ac:dyDescent="0.25">
      <c r="A17" s="329">
        <v>15</v>
      </c>
      <c r="B17" s="328" t="s">
        <v>172</v>
      </c>
      <c r="C17" s="328" t="s">
        <v>282</v>
      </c>
      <c r="D17" s="329" t="s">
        <v>268</v>
      </c>
      <c r="E17" s="329" t="s">
        <v>283</v>
      </c>
    </row>
    <row r="18" spans="1:5" ht="32.4" customHeight="1" x14ac:dyDescent="0.25">
      <c r="A18" s="329">
        <v>16</v>
      </c>
      <c r="B18" s="328" t="s">
        <v>172</v>
      </c>
      <c r="C18" s="328" t="s">
        <v>284</v>
      </c>
      <c r="D18" s="329" t="s">
        <v>268</v>
      </c>
      <c r="E18" s="329" t="s">
        <v>285</v>
      </c>
    </row>
    <row r="19" spans="1:5" ht="26.4" customHeight="1" x14ac:dyDescent="0.25">
      <c r="A19" s="329">
        <v>17</v>
      </c>
      <c r="B19" s="328" t="s">
        <v>172</v>
      </c>
      <c r="C19" s="328" t="s">
        <v>286</v>
      </c>
      <c r="D19" s="329" t="s">
        <v>268</v>
      </c>
      <c r="E19" s="329" t="s">
        <v>287</v>
      </c>
    </row>
    <row r="20" spans="1:5" ht="27.6" customHeight="1" x14ac:dyDescent="0.25">
      <c r="A20" s="329">
        <v>18</v>
      </c>
      <c r="B20" s="328" t="s">
        <v>205</v>
      </c>
      <c r="C20" s="328" t="s">
        <v>289</v>
      </c>
      <c r="D20" s="329" t="s">
        <v>268</v>
      </c>
      <c r="E20" s="329" t="s">
        <v>288</v>
      </c>
    </row>
    <row r="21" spans="1:5" ht="42" customHeight="1" x14ac:dyDescent="0.25">
      <c r="A21" s="329">
        <v>19</v>
      </c>
      <c r="B21" s="328" t="s">
        <v>205</v>
      </c>
      <c r="C21" s="328" t="s">
        <v>289</v>
      </c>
      <c r="D21" s="329" t="s">
        <v>268</v>
      </c>
      <c r="E21" s="329" t="s">
        <v>290</v>
      </c>
    </row>
    <row r="22" spans="1:5" ht="31.2" customHeight="1" x14ac:dyDescent="0.25">
      <c r="A22" s="329">
        <v>20</v>
      </c>
      <c r="B22" s="328" t="s">
        <v>205</v>
      </c>
      <c r="C22" s="328" t="s">
        <v>289</v>
      </c>
      <c r="D22" s="329" t="s">
        <v>268</v>
      </c>
      <c r="E22" s="329" t="s">
        <v>291</v>
      </c>
    </row>
    <row r="23" spans="1:5" ht="45" customHeight="1" x14ac:dyDescent="0.25">
      <c r="A23" s="329">
        <v>21</v>
      </c>
      <c r="B23" s="328" t="s">
        <v>172</v>
      </c>
      <c r="C23" s="328" t="s">
        <v>292</v>
      </c>
      <c r="D23" s="329" t="s">
        <v>268</v>
      </c>
      <c r="E23" s="329" t="s">
        <v>293</v>
      </c>
    </row>
    <row r="24" spans="1:5" ht="52.95" customHeight="1" x14ac:dyDescent="0.25">
      <c r="A24" s="329">
        <v>22</v>
      </c>
      <c r="B24" s="328" t="s">
        <v>172</v>
      </c>
      <c r="C24" s="328" t="s">
        <v>292</v>
      </c>
      <c r="D24" s="329" t="s">
        <v>268</v>
      </c>
      <c r="E24" s="329" t="s">
        <v>294</v>
      </c>
    </row>
    <row r="25" spans="1:5" ht="25.2" customHeight="1" x14ac:dyDescent="0.25">
      <c r="A25" s="329">
        <v>23</v>
      </c>
      <c r="B25" s="328" t="s">
        <v>172</v>
      </c>
      <c r="C25" s="328" t="s">
        <v>295</v>
      </c>
      <c r="D25" s="329" t="s">
        <v>268</v>
      </c>
      <c r="E25" s="329" t="s">
        <v>296</v>
      </c>
    </row>
    <row r="26" spans="1:5" ht="22.95" hidden="1" customHeight="1" thickBot="1" x14ac:dyDescent="0.3">
      <c r="A26" s="329">
        <v>24</v>
      </c>
      <c r="B26" s="328" t="s">
        <v>168</v>
      </c>
      <c r="C26" s="328" t="s">
        <v>297</v>
      </c>
      <c r="D26" s="329" t="s">
        <v>298</v>
      </c>
      <c r="E26" s="329" t="s">
        <v>299</v>
      </c>
    </row>
    <row r="27" spans="1:5" s="326" customFormat="1" ht="36" x14ac:dyDescent="0.3">
      <c r="A27" s="329">
        <v>24</v>
      </c>
      <c r="B27" s="329" t="s">
        <v>172</v>
      </c>
      <c r="C27" s="329" t="s">
        <v>432</v>
      </c>
      <c r="D27" s="329" t="s">
        <v>268</v>
      </c>
      <c r="E27" s="329" t="s">
        <v>446</v>
      </c>
    </row>
    <row r="28" spans="1:5" ht="21" customHeight="1" x14ac:dyDescent="0.25">
      <c r="A28" s="329">
        <v>25</v>
      </c>
      <c r="B28" s="328" t="s">
        <v>168</v>
      </c>
      <c r="C28" s="328" t="s">
        <v>300</v>
      </c>
      <c r="D28" s="329" t="s">
        <v>298</v>
      </c>
      <c r="E28" s="329" t="s">
        <v>299</v>
      </c>
    </row>
    <row r="29" spans="1:5" ht="21.6" customHeight="1" x14ac:dyDescent="0.25">
      <c r="A29" s="329">
        <v>26</v>
      </c>
      <c r="B29" s="328" t="s">
        <v>168</v>
      </c>
      <c r="C29" s="328" t="s">
        <v>301</v>
      </c>
      <c r="D29" s="329" t="s">
        <v>298</v>
      </c>
      <c r="E29" s="329" t="s">
        <v>299</v>
      </c>
    </row>
    <row r="30" spans="1:5" ht="28.95" customHeight="1" x14ac:dyDescent="0.25">
      <c r="A30" s="329">
        <v>27</v>
      </c>
      <c r="B30" s="328" t="s">
        <v>168</v>
      </c>
      <c r="C30" s="328" t="s">
        <v>185</v>
      </c>
      <c r="D30" s="329" t="s">
        <v>298</v>
      </c>
      <c r="E30" s="329" t="s">
        <v>447</v>
      </c>
    </row>
    <row r="31" spans="1:5" ht="35.4" customHeight="1" x14ac:dyDescent="0.25">
      <c r="A31" s="329">
        <v>28</v>
      </c>
      <c r="B31" s="328" t="s">
        <v>168</v>
      </c>
      <c r="C31" s="328" t="s">
        <v>186</v>
      </c>
      <c r="D31" s="329" t="s">
        <v>298</v>
      </c>
      <c r="E31" s="329" t="s">
        <v>448</v>
      </c>
    </row>
    <row r="32" spans="1:5" ht="36" x14ac:dyDescent="0.25">
      <c r="A32" s="329">
        <v>29</v>
      </c>
      <c r="B32" s="328" t="s">
        <v>166</v>
      </c>
      <c r="C32" s="328" t="s">
        <v>187</v>
      </c>
      <c r="D32" s="329" t="s">
        <v>298</v>
      </c>
      <c r="E32" s="329" t="s">
        <v>449</v>
      </c>
    </row>
    <row r="33" spans="1:5" ht="24" x14ac:dyDescent="0.25">
      <c r="A33" s="329">
        <v>30</v>
      </c>
      <c r="B33" s="328" t="s">
        <v>258</v>
      </c>
      <c r="C33" s="328" t="s">
        <v>197</v>
      </c>
      <c r="D33" s="329" t="s">
        <v>298</v>
      </c>
      <c r="E33" s="329" t="s">
        <v>302</v>
      </c>
    </row>
    <row r="34" spans="1:5" ht="19.95" customHeight="1" x14ac:dyDescent="0.25">
      <c r="A34" s="329">
        <v>31</v>
      </c>
      <c r="B34" s="328" t="s">
        <v>198</v>
      </c>
      <c r="C34" s="328" t="s">
        <v>199</v>
      </c>
      <c r="D34" s="329" t="s">
        <v>298</v>
      </c>
      <c r="E34" s="329" t="s">
        <v>303</v>
      </c>
    </row>
    <row r="35" spans="1:5" ht="25.95" customHeight="1" x14ac:dyDescent="0.25">
      <c r="A35" s="329">
        <v>32</v>
      </c>
      <c r="B35" s="328" t="s">
        <v>168</v>
      </c>
      <c r="C35" s="328" t="s">
        <v>304</v>
      </c>
      <c r="D35" s="329" t="s">
        <v>305</v>
      </c>
      <c r="E35" s="329" t="s">
        <v>450</v>
      </c>
    </row>
    <row r="36" spans="1:5" ht="25.95" customHeight="1" x14ac:dyDescent="0.25">
      <c r="A36" s="329">
        <v>33</v>
      </c>
      <c r="B36" s="328" t="s">
        <v>168</v>
      </c>
      <c r="C36" s="328" t="s">
        <v>306</v>
      </c>
      <c r="D36" s="329" t="s">
        <v>305</v>
      </c>
      <c r="E36" s="329" t="s">
        <v>307</v>
      </c>
    </row>
    <row r="37" spans="1:5" ht="27" customHeight="1" x14ac:dyDescent="0.25">
      <c r="A37" s="329">
        <v>34</v>
      </c>
      <c r="B37" s="328" t="s">
        <v>191</v>
      </c>
      <c r="C37" s="328" t="s">
        <v>308</v>
      </c>
      <c r="D37" s="329" t="s">
        <v>305</v>
      </c>
      <c r="E37" s="329" t="s">
        <v>309</v>
      </c>
    </row>
    <row r="38" spans="1:5" ht="31.2" customHeight="1" x14ac:dyDescent="0.25">
      <c r="A38" s="329">
        <v>35</v>
      </c>
      <c r="B38" s="328" t="s">
        <v>191</v>
      </c>
      <c r="C38" s="328" t="s">
        <v>310</v>
      </c>
      <c r="D38" s="329" t="s">
        <v>305</v>
      </c>
      <c r="E38" s="329" t="s">
        <v>311</v>
      </c>
    </row>
    <row r="39" spans="1:5" ht="38.4" customHeight="1" x14ac:dyDescent="0.25">
      <c r="A39" s="329">
        <v>36</v>
      </c>
      <c r="B39" s="328" t="s">
        <v>191</v>
      </c>
      <c r="C39" s="328" t="s">
        <v>312</v>
      </c>
      <c r="D39" s="329" t="s">
        <v>305</v>
      </c>
      <c r="E39" s="329" t="s">
        <v>313</v>
      </c>
    </row>
    <row r="40" spans="1:5" ht="27.6" customHeight="1" x14ac:dyDescent="0.25">
      <c r="A40" s="329">
        <v>37</v>
      </c>
      <c r="B40" s="328" t="s">
        <v>191</v>
      </c>
      <c r="C40" s="328" t="s">
        <v>193</v>
      </c>
      <c r="D40" s="329" t="s">
        <v>305</v>
      </c>
      <c r="E40" s="329" t="s">
        <v>314</v>
      </c>
    </row>
    <row r="41" spans="1:5" ht="24" customHeight="1" x14ac:dyDescent="0.25">
      <c r="A41" s="329">
        <v>38</v>
      </c>
      <c r="B41" s="328" t="s">
        <v>191</v>
      </c>
      <c r="C41" s="328" t="s">
        <v>315</v>
      </c>
      <c r="D41" s="329" t="s">
        <v>305</v>
      </c>
      <c r="E41" s="329" t="s">
        <v>316</v>
      </c>
    </row>
    <row r="42" spans="1:5" ht="22.2" customHeight="1" x14ac:dyDescent="0.25">
      <c r="A42" s="329">
        <v>39</v>
      </c>
      <c r="B42" s="328" t="s">
        <v>168</v>
      </c>
      <c r="C42" s="328" t="s">
        <v>317</v>
      </c>
      <c r="D42" s="329" t="s">
        <v>305</v>
      </c>
      <c r="E42" s="329" t="s">
        <v>318</v>
      </c>
    </row>
    <row r="43" spans="1:5" ht="30" customHeight="1" x14ac:dyDescent="0.25">
      <c r="A43" s="329">
        <v>40</v>
      </c>
      <c r="B43" s="328" t="s">
        <v>205</v>
      </c>
      <c r="C43" s="328" t="s">
        <v>289</v>
      </c>
      <c r="D43" s="329" t="s">
        <v>305</v>
      </c>
      <c r="E43" s="329" t="s">
        <v>319</v>
      </c>
    </row>
    <row r="44" spans="1:5" ht="21.6" customHeight="1" x14ac:dyDescent="0.25">
      <c r="A44" s="329">
        <v>41</v>
      </c>
      <c r="B44" s="328" t="s">
        <v>168</v>
      </c>
      <c r="C44" s="328" t="s">
        <v>320</v>
      </c>
      <c r="D44" s="328" t="s">
        <v>321</v>
      </c>
      <c r="E44" s="328" t="s">
        <v>322</v>
      </c>
    </row>
    <row r="45" spans="1:5" ht="24.6" customHeight="1" x14ac:dyDescent="0.25">
      <c r="A45" s="329">
        <v>42</v>
      </c>
      <c r="B45" s="328" t="s">
        <v>168</v>
      </c>
      <c r="C45" s="328" t="s">
        <v>189</v>
      </c>
      <c r="D45" s="328" t="s">
        <v>321</v>
      </c>
      <c r="E45" s="328" t="s">
        <v>323</v>
      </c>
    </row>
    <row r="46" spans="1:5" ht="36" x14ac:dyDescent="0.25">
      <c r="A46" s="330">
        <v>43</v>
      </c>
      <c r="B46" s="328" t="s">
        <v>168</v>
      </c>
      <c r="C46" s="328" t="s">
        <v>436</v>
      </c>
      <c r="D46" s="328" t="s">
        <v>423</v>
      </c>
      <c r="E46" s="328" t="s">
        <v>438</v>
      </c>
    </row>
    <row r="47" spans="1:5" ht="36" x14ac:dyDescent="0.25">
      <c r="A47" s="330">
        <v>44</v>
      </c>
      <c r="B47" s="328" t="s">
        <v>168</v>
      </c>
      <c r="C47" s="328" t="s">
        <v>437</v>
      </c>
      <c r="D47" s="328" t="s">
        <v>423</v>
      </c>
      <c r="E47" s="328" t="s">
        <v>439</v>
      </c>
    </row>
  </sheetData>
  <sheetProtection algorithmName="SHA-512" hashValue="wktv9kIRS43TTuo3W/qG3SRJposR6ByQdCapIhsmMlf4ar1XtJxmGYExTvve8Buk0NUnX6PEa7p7Wl2Lj8OkJg==" saltValue="S3RtVT8xPARhVSqJf3RIEg==" spinCount="100000" sheet="1" objects="1" scenarios="1"/>
  <mergeCells count="1">
    <mergeCell ref="A1:E1"/>
  </mergeCells>
  <printOptions horizontalCentered="1"/>
  <pageMargins left="0.45" right="0.45" top="0.5" bottom="0.5" header="0.3" footer="0.05"/>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aie10"/>
  <dimension ref="A1:T702"/>
  <sheetViews>
    <sheetView showGridLines="0" tabSelected="1" zoomScale="70" zoomScaleNormal="70" workbookViewId="0">
      <pane xSplit="1" ySplit="4" topLeftCell="B68" activePane="bottomRight" state="frozen"/>
      <selection pane="topRight" activeCell="B1" sqref="B1"/>
      <selection pane="bottomLeft" activeCell="A6" sqref="A6"/>
      <selection pane="bottomRight" activeCell="L69" sqref="L69"/>
    </sheetView>
  </sheetViews>
  <sheetFormatPr defaultColWidth="9.33203125" defaultRowHeight="12" x14ac:dyDescent="0.3"/>
  <cols>
    <col min="1" max="1" width="5.88671875" style="277" customWidth="1"/>
    <col min="2" max="2" width="23.33203125" style="53" customWidth="1"/>
    <col min="3" max="3" width="15.6640625" style="54" customWidth="1"/>
    <col min="4" max="4" width="14.109375" style="54" customWidth="1"/>
    <col min="5" max="5" width="14.5546875" style="54" bestFit="1" customWidth="1"/>
    <col min="6" max="6" width="17.44140625" style="54" customWidth="1"/>
    <col min="7" max="7" width="15.6640625" style="54" customWidth="1"/>
    <col min="8" max="8" width="14.5546875" style="54" customWidth="1"/>
    <col min="9" max="9" width="13.88671875" style="54" customWidth="1"/>
    <col min="10" max="10" width="11.109375" style="76" customWidth="1"/>
    <col min="11" max="11" width="12.6640625" style="76" customWidth="1"/>
    <col min="12" max="12" width="10.88671875" style="121" customWidth="1"/>
    <col min="13" max="13" width="29.33203125" style="101" customWidth="1"/>
    <col min="14" max="14" width="15.33203125" style="55" customWidth="1"/>
    <col min="15" max="15" width="17.33203125" style="55" bestFit="1" customWidth="1"/>
    <col min="16" max="16" width="15.88671875" style="55" customWidth="1"/>
    <col min="17" max="17" width="16.6640625" style="55" customWidth="1"/>
    <col min="18" max="18" width="16.109375" style="55" customWidth="1"/>
    <col min="19" max="19" width="13.88671875" style="22" customWidth="1"/>
    <col min="20" max="20" width="15.33203125" style="22" customWidth="1"/>
    <col min="21" max="16384" width="9.33203125" style="22"/>
  </cols>
  <sheetData>
    <row r="1" spans="1:19" ht="22.2" customHeight="1" x14ac:dyDescent="0.3">
      <c r="A1" s="375" t="s">
        <v>94</v>
      </c>
      <c r="B1" s="375"/>
      <c r="C1" s="375"/>
      <c r="D1" s="375"/>
      <c r="E1" s="375"/>
      <c r="F1" s="375"/>
      <c r="G1" s="375"/>
      <c r="H1" s="375"/>
      <c r="I1" s="375"/>
      <c r="J1" s="375"/>
      <c r="K1" s="375"/>
      <c r="N1" s="374" t="s">
        <v>100</v>
      </c>
      <c r="O1" s="375"/>
      <c r="P1" s="375"/>
      <c r="Q1" s="375"/>
      <c r="R1" s="375"/>
      <c r="S1" s="375"/>
    </row>
    <row r="2" spans="1:19" ht="19.8" customHeight="1" x14ac:dyDescent="0.3">
      <c r="A2" s="194"/>
      <c r="B2" s="23"/>
      <c r="C2" s="24"/>
      <c r="D2" s="24"/>
      <c r="E2" s="24"/>
      <c r="F2" s="24"/>
      <c r="G2" s="24"/>
      <c r="H2" s="24"/>
      <c r="I2" s="24"/>
      <c r="J2" s="60"/>
      <c r="K2" s="60"/>
      <c r="L2" s="122"/>
      <c r="M2" s="243"/>
      <c r="N2" s="374"/>
      <c r="O2" s="375"/>
      <c r="P2" s="375"/>
      <c r="Q2" s="375"/>
      <c r="R2" s="375"/>
      <c r="S2" s="375"/>
    </row>
    <row r="3" spans="1:19" x14ac:dyDescent="0.3">
      <c r="A3" s="376" t="s">
        <v>1</v>
      </c>
      <c r="B3" s="373" t="s">
        <v>2</v>
      </c>
      <c r="C3" s="372" t="s">
        <v>3</v>
      </c>
      <c r="D3" s="372"/>
      <c r="E3" s="372" t="s">
        <v>29</v>
      </c>
      <c r="F3" s="372" t="s">
        <v>4</v>
      </c>
      <c r="G3" s="372"/>
      <c r="H3" s="372" t="s">
        <v>30</v>
      </c>
      <c r="I3" s="372" t="s">
        <v>0</v>
      </c>
      <c r="J3" s="60"/>
      <c r="K3" s="60"/>
      <c r="L3" s="122"/>
      <c r="M3" s="30"/>
      <c r="N3" s="26"/>
      <c r="O3" s="21"/>
      <c r="P3" s="21"/>
      <c r="Q3" s="21"/>
      <c r="R3" s="21"/>
      <c r="S3" s="20"/>
    </row>
    <row r="4" spans="1:19" ht="77.400000000000006" customHeight="1" x14ac:dyDescent="0.3">
      <c r="A4" s="376"/>
      <c r="B4" s="373"/>
      <c r="C4" s="25" t="s">
        <v>38</v>
      </c>
      <c r="D4" s="25" t="s">
        <v>95</v>
      </c>
      <c r="E4" s="372"/>
      <c r="F4" s="25" t="s">
        <v>39</v>
      </c>
      <c r="G4" s="25" t="s">
        <v>40</v>
      </c>
      <c r="H4" s="372"/>
      <c r="I4" s="372"/>
      <c r="J4" s="61" t="s">
        <v>50</v>
      </c>
      <c r="K4" s="61" t="s">
        <v>51</v>
      </c>
      <c r="L4" s="123"/>
      <c r="M4" s="279" t="str">
        <f>B3</f>
        <v>Denumirea capitolelor şi subcapitolelor</v>
      </c>
      <c r="N4" s="246" t="s">
        <v>69</v>
      </c>
      <c r="O4" s="246" t="s">
        <v>70</v>
      </c>
      <c r="P4" s="246" t="s">
        <v>71</v>
      </c>
      <c r="Q4" s="246" t="s">
        <v>72</v>
      </c>
      <c r="R4" s="246" t="s">
        <v>101</v>
      </c>
      <c r="S4" s="25"/>
    </row>
    <row r="5" spans="1:19" ht="26.4" customHeight="1" x14ac:dyDescent="0.3">
      <c r="A5" s="257" t="s">
        <v>21</v>
      </c>
      <c r="B5" s="357" t="s">
        <v>202</v>
      </c>
      <c r="C5" s="359"/>
      <c r="D5" s="359"/>
      <c r="E5" s="359"/>
      <c r="F5" s="359"/>
      <c r="G5" s="359"/>
      <c r="H5" s="359"/>
      <c r="I5" s="359"/>
      <c r="J5" s="62"/>
      <c r="K5" s="62"/>
      <c r="L5" s="124"/>
      <c r="M5" s="377" t="str">
        <f>B5</f>
        <v>Cheltuieli pentru obtinerea și amenajarea terenului</v>
      </c>
      <c r="N5" s="377"/>
      <c r="O5" s="377"/>
      <c r="P5" s="377"/>
      <c r="Q5" s="377"/>
      <c r="R5" s="377"/>
      <c r="S5" s="3"/>
    </row>
    <row r="6" spans="1:19" ht="43.2" customHeight="1" x14ac:dyDescent="0.3">
      <c r="A6" s="257" t="s">
        <v>46</v>
      </c>
      <c r="B6" s="36" t="s">
        <v>370</v>
      </c>
      <c r="C6" s="191"/>
      <c r="D6" s="191"/>
      <c r="E6" s="240">
        <f>C6+D6</f>
        <v>0</v>
      </c>
      <c r="F6" s="191">
        <v>0</v>
      </c>
      <c r="G6" s="191">
        <v>0</v>
      </c>
      <c r="H6" s="240">
        <f>F6+G6</f>
        <v>0</v>
      </c>
      <c r="I6" s="240">
        <f>E6+H6</f>
        <v>0</v>
      </c>
      <c r="J6" s="207" t="s">
        <v>166</v>
      </c>
      <c r="K6" s="57" t="s">
        <v>167</v>
      </c>
      <c r="L6" s="237" t="str">
        <f>IF(E6&gt;SUM(C83*Instructiuni!F10),"!!! Atentie prag obtinere teren","")</f>
        <v/>
      </c>
      <c r="M6" s="30" t="str">
        <f>B6</f>
        <v>Obtinerea terenului (în limita a 10% din valoarea totală eligibilă a proiectului)</v>
      </c>
      <c r="N6" s="331"/>
      <c r="O6" s="331"/>
      <c r="P6" s="331"/>
      <c r="Q6" s="331"/>
      <c r="R6" s="245">
        <f>SUM(N6:Q6)</f>
        <v>0</v>
      </c>
      <c r="S6" s="3" t="str">
        <f>IF(R6=I6,"OK","ERROR")</f>
        <v>OK</v>
      </c>
    </row>
    <row r="7" spans="1:19" ht="26.4" customHeight="1" x14ac:dyDescent="0.3">
      <c r="A7" s="257" t="s">
        <v>96</v>
      </c>
      <c r="B7" s="2" t="s">
        <v>5</v>
      </c>
      <c r="C7" s="191"/>
      <c r="D7" s="191"/>
      <c r="E7" s="240">
        <f>C7+D7</f>
        <v>0</v>
      </c>
      <c r="F7" s="191"/>
      <c r="G7" s="191"/>
      <c r="H7" s="240">
        <f t="shared" ref="H7:H9" si="0">F7+G7</f>
        <v>0</v>
      </c>
      <c r="I7" s="240">
        <f t="shared" ref="I7:I9" si="1">E7+H7</f>
        <v>0</v>
      </c>
      <c r="J7" s="208" t="s">
        <v>168</v>
      </c>
      <c r="K7" s="58" t="s">
        <v>169</v>
      </c>
      <c r="L7" s="124"/>
      <c r="M7" s="30" t="str">
        <f t="shared" ref="M7:M10" si="2">B7</f>
        <v>Amenajarea terenului</v>
      </c>
      <c r="N7" s="331"/>
      <c r="O7" s="331"/>
      <c r="P7" s="331"/>
      <c r="Q7" s="331"/>
      <c r="R7" s="28">
        <f t="shared" ref="R7:R9" si="3">SUM(N7:Q7)</f>
        <v>0</v>
      </c>
      <c r="S7" s="3" t="str">
        <f t="shared" ref="S7:S13" si="4">IF(R7=I7,"OK","ERROR")</f>
        <v>OK</v>
      </c>
    </row>
    <row r="8" spans="1:19" ht="37.950000000000003" customHeight="1" x14ac:dyDescent="0.3">
      <c r="A8" s="257" t="s">
        <v>98</v>
      </c>
      <c r="B8" s="2" t="s">
        <v>42</v>
      </c>
      <c r="C8" s="191"/>
      <c r="D8" s="191"/>
      <c r="E8" s="240">
        <f>C8+D8</f>
        <v>0</v>
      </c>
      <c r="F8" s="191"/>
      <c r="G8" s="191"/>
      <c r="H8" s="240">
        <f t="shared" si="0"/>
        <v>0</v>
      </c>
      <c r="I8" s="240">
        <f t="shared" si="1"/>
        <v>0</v>
      </c>
      <c r="J8" s="208" t="s">
        <v>168</v>
      </c>
      <c r="K8" s="58" t="s">
        <v>170</v>
      </c>
      <c r="L8" s="124"/>
      <c r="M8" s="30" t="str">
        <f t="shared" si="2"/>
        <v>Amenajări pentru protecţia mediului şi aducerea terenului la starea iniţială</v>
      </c>
      <c r="N8" s="331"/>
      <c r="O8" s="331"/>
      <c r="P8" s="331"/>
      <c r="Q8" s="331"/>
      <c r="R8" s="28">
        <f t="shared" si="3"/>
        <v>0</v>
      </c>
      <c r="S8" s="3" t="str">
        <f t="shared" si="4"/>
        <v>OK</v>
      </c>
    </row>
    <row r="9" spans="1:19" ht="36.6" customHeight="1" x14ac:dyDescent="0.3">
      <c r="A9" s="257" t="s">
        <v>48</v>
      </c>
      <c r="B9" s="30" t="s">
        <v>99</v>
      </c>
      <c r="C9" s="191"/>
      <c r="D9" s="191"/>
      <c r="E9" s="240">
        <f>C9+D9</f>
        <v>0</v>
      </c>
      <c r="F9" s="191"/>
      <c r="G9" s="191"/>
      <c r="H9" s="240">
        <f t="shared" si="0"/>
        <v>0</v>
      </c>
      <c r="I9" s="240">
        <f t="shared" si="1"/>
        <v>0</v>
      </c>
      <c r="J9" s="208" t="s">
        <v>168</v>
      </c>
      <c r="K9" s="58" t="s">
        <v>171</v>
      </c>
      <c r="L9" s="124"/>
      <c r="M9" s="30" t="str">
        <f t="shared" si="2"/>
        <v>Cheltuieli pentru relocare/protecția utilităților</v>
      </c>
      <c r="N9" s="331"/>
      <c r="O9" s="331"/>
      <c r="P9" s="331"/>
      <c r="Q9" s="331"/>
      <c r="R9" s="28">
        <f t="shared" si="3"/>
        <v>0</v>
      </c>
      <c r="S9" s="3" t="str">
        <f t="shared" si="4"/>
        <v>OK</v>
      </c>
    </row>
    <row r="10" spans="1:19" s="34" customFormat="1" ht="18.600000000000001" customHeight="1" x14ac:dyDescent="0.3">
      <c r="A10" s="258"/>
      <c r="B10" s="31" t="s">
        <v>6</v>
      </c>
      <c r="C10" s="241">
        <f>SUM(C6:C9)</f>
        <v>0</v>
      </c>
      <c r="D10" s="241">
        <f t="shared" ref="D10:I10" si="5">SUM(D6:D9)</f>
        <v>0</v>
      </c>
      <c r="E10" s="241">
        <f t="shared" si="5"/>
        <v>0</v>
      </c>
      <c r="F10" s="241">
        <f t="shared" si="5"/>
        <v>0</v>
      </c>
      <c r="G10" s="241">
        <f t="shared" si="5"/>
        <v>0</v>
      </c>
      <c r="H10" s="241">
        <f t="shared" si="5"/>
        <v>0</v>
      </c>
      <c r="I10" s="241">
        <f t="shared" si="5"/>
        <v>0</v>
      </c>
      <c r="J10" s="210"/>
      <c r="K10" s="63"/>
      <c r="L10" s="125"/>
      <c r="M10" s="31" t="str">
        <f t="shared" si="2"/>
        <v>TOTAL CAPITOL 1</v>
      </c>
      <c r="N10" s="336">
        <f>SUM(N6:N9)</f>
        <v>0</v>
      </c>
      <c r="O10" s="336">
        <f t="shared" ref="O10" si="6">SUM(O6:O9)</f>
        <v>0</v>
      </c>
      <c r="P10" s="336">
        <f t="shared" ref="P10" si="7">SUM(P6:P9)</f>
        <v>0</v>
      </c>
      <c r="Q10" s="336">
        <f t="shared" ref="Q10" si="8">SUM(Q6:Q9)</f>
        <v>0</v>
      </c>
      <c r="R10" s="336">
        <f t="shared" ref="R10" si="9">SUM(R6:R9)</f>
        <v>0</v>
      </c>
      <c r="S10" s="33" t="str">
        <f t="shared" si="4"/>
        <v>OK</v>
      </c>
    </row>
    <row r="11" spans="1:19" ht="23.4" customHeight="1" x14ac:dyDescent="0.3">
      <c r="A11" s="257" t="s">
        <v>22</v>
      </c>
      <c r="B11" s="357" t="s">
        <v>428</v>
      </c>
      <c r="C11" s="359"/>
      <c r="D11" s="359"/>
      <c r="E11" s="359"/>
      <c r="F11" s="359"/>
      <c r="G11" s="359"/>
      <c r="H11" s="359"/>
      <c r="I11" s="359"/>
      <c r="J11" s="62"/>
      <c r="K11" s="62"/>
      <c r="L11" s="124"/>
      <c r="M11" s="377" t="str">
        <f>B11</f>
        <v xml:space="preserve">Cheltuieli pentru asigurarea utilităților necesare obiectivului </v>
      </c>
      <c r="N11" s="377"/>
      <c r="O11" s="377"/>
      <c r="P11" s="377"/>
      <c r="Q11" s="377"/>
      <c r="R11" s="377"/>
      <c r="S11" s="3"/>
    </row>
    <row r="12" spans="1:19" s="40" customFormat="1" ht="49.2" customHeight="1" x14ac:dyDescent="0.3">
      <c r="A12" s="259" t="s">
        <v>7</v>
      </c>
      <c r="B12" s="36" t="s">
        <v>427</v>
      </c>
      <c r="C12" s="177"/>
      <c r="D12" s="177"/>
      <c r="E12" s="239">
        <f t="shared" ref="E12" si="10">C12+D12</f>
        <v>0</v>
      </c>
      <c r="F12" s="177">
        <v>0</v>
      </c>
      <c r="G12" s="177">
        <v>0</v>
      </c>
      <c r="H12" s="239">
        <f>F12+G12</f>
        <v>0</v>
      </c>
      <c r="I12" s="239">
        <f t="shared" ref="I12" si="11">E12+H12</f>
        <v>0</v>
      </c>
      <c r="J12" s="57" t="s">
        <v>168</v>
      </c>
      <c r="K12" s="57" t="s">
        <v>429</v>
      </c>
      <c r="L12" s="124"/>
      <c r="M12" s="30" t="str">
        <f>B12</f>
        <v>Cheltuieli pentru asigurarea utilităţilor necesare obiectivului de investiţii</v>
      </c>
      <c r="N12" s="247"/>
      <c r="O12" s="247"/>
      <c r="P12" s="247"/>
      <c r="Q12" s="247"/>
      <c r="R12" s="245">
        <f>SUM(N12:Q12)</f>
        <v>0</v>
      </c>
      <c r="S12" s="3" t="str">
        <f t="shared" si="4"/>
        <v>OK</v>
      </c>
    </row>
    <row r="13" spans="1:19" s="34" customFormat="1" ht="16.2" customHeight="1" x14ac:dyDescent="0.3">
      <c r="A13" s="258"/>
      <c r="B13" s="31" t="s">
        <v>8</v>
      </c>
      <c r="C13" s="209">
        <f t="shared" ref="C13:I13" si="12">SUM(C12:C12)</f>
        <v>0</v>
      </c>
      <c r="D13" s="209">
        <f t="shared" si="12"/>
        <v>0</v>
      </c>
      <c r="E13" s="209">
        <f t="shared" si="12"/>
        <v>0</v>
      </c>
      <c r="F13" s="209">
        <f t="shared" si="12"/>
        <v>0</v>
      </c>
      <c r="G13" s="209">
        <f t="shared" si="12"/>
        <v>0</v>
      </c>
      <c r="H13" s="209">
        <f t="shared" si="12"/>
        <v>0</v>
      </c>
      <c r="I13" s="209">
        <f t="shared" si="12"/>
        <v>0</v>
      </c>
      <c r="J13" s="64"/>
      <c r="K13" s="64"/>
      <c r="L13" s="126"/>
      <c r="M13" s="31" t="str">
        <f>B13</f>
        <v> TOTAL CAPITOL 2</v>
      </c>
      <c r="N13" s="32">
        <f>SUM(N12:N12)</f>
        <v>0</v>
      </c>
      <c r="O13" s="32">
        <f>SUM(O12:O12)</f>
        <v>0</v>
      </c>
      <c r="P13" s="32">
        <f>SUM(P12:P12)</f>
        <v>0</v>
      </c>
      <c r="Q13" s="32">
        <f>SUM(Q12:Q12)</f>
        <v>0</v>
      </c>
      <c r="R13" s="32">
        <f>SUM(R12:R12)</f>
        <v>0</v>
      </c>
      <c r="S13" s="33" t="str">
        <f t="shared" si="4"/>
        <v>OK</v>
      </c>
    </row>
    <row r="14" spans="1:19" ht="37.950000000000003" customHeight="1" x14ac:dyDescent="0.3">
      <c r="A14" s="257" t="s">
        <v>23</v>
      </c>
      <c r="B14" s="371" t="s">
        <v>451</v>
      </c>
      <c r="C14" s="371"/>
      <c r="D14" s="371"/>
      <c r="E14" s="371"/>
      <c r="F14" s="371"/>
      <c r="G14" s="371"/>
      <c r="H14" s="371"/>
      <c r="I14" s="371"/>
      <c r="J14" s="371"/>
      <c r="K14" s="371"/>
      <c r="L14" s="237" t="str">
        <f>IF(E15+E19+E20+E21+E22+E36&gt;SUM(E50*Instructiuni!F11),"!!! Atentie prag cap 3","")</f>
        <v/>
      </c>
      <c r="M14" s="371" t="str">
        <f>B14</f>
        <v>Cheltuieli pentru proiectare și asistență tehnică (cu exceptia subapitolului 3.4  - Consultanță din ghidul solicitantului) sunt eligibile cumulat, în limita maxima a 10% din valoarea cheltuielilor eligibile finanțate în cadrul capitolului 4 „Cheltuieli pentru investiția de bază”, conform  cap. 5.3.2 Ghidul Specific</v>
      </c>
      <c r="N14" s="371"/>
      <c r="O14" s="371"/>
      <c r="P14" s="371"/>
      <c r="Q14" s="371"/>
      <c r="R14" s="371"/>
      <c r="S14" s="3"/>
    </row>
    <row r="15" spans="1:19" s="43" customFormat="1" x14ac:dyDescent="0.3">
      <c r="A15" s="260" t="s">
        <v>102</v>
      </c>
      <c r="B15" s="156" t="s">
        <v>104</v>
      </c>
      <c r="C15" s="213">
        <f>SUM(C16:C18)</f>
        <v>0</v>
      </c>
      <c r="D15" s="213">
        <f t="shared" ref="D15:I15" si="13">SUM(D16:D18)</f>
        <v>0</v>
      </c>
      <c r="E15" s="213">
        <f t="shared" si="13"/>
        <v>0</v>
      </c>
      <c r="F15" s="213">
        <f t="shared" si="13"/>
        <v>0</v>
      </c>
      <c r="G15" s="213">
        <f t="shared" si="13"/>
        <v>0</v>
      </c>
      <c r="H15" s="213">
        <f t="shared" si="13"/>
        <v>0</v>
      </c>
      <c r="I15" s="213">
        <f t="shared" si="13"/>
        <v>0</v>
      </c>
      <c r="J15" s="194"/>
      <c r="K15" s="194"/>
      <c r="L15" s="126"/>
      <c r="M15" s="41" t="str">
        <f>B15</f>
        <v xml:space="preserve">Studii </v>
      </c>
      <c r="N15" s="339">
        <f t="shared" ref="N15:R15" si="14">SUM(N16:N18)</f>
        <v>0</v>
      </c>
      <c r="O15" s="339">
        <f t="shared" si="14"/>
        <v>0</v>
      </c>
      <c r="P15" s="339">
        <f t="shared" si="14"/>
        <v>0</v>
      </c>
      <c r="Q15" s="339">
        <f t="shared" si="14"/>
        <v>0</v>
      </c>
      <c r="R15" s="339">
        <f t="shared" si="14"/>
        <v>0</v>
      </c>
      <c r="S15" s="3" t="str">
        <f t="shared" ref="S15:S49" si="15">IF(R15=I15,"OK","ERROR")</f>
        <v>OK</v>
      </c>
    </row>
    <row r="16" spans="1:19" ht="19.2" x14ac:dyDescent="0.3">
      <c r="A16" s="261" t="s">
        <v>55</v>
      </c>
      <c r="B16" s="2" t="s">
        <v>103</v>
      </c>
      <c r="C16" s="212"/>
      <c r="D16" s="212"/>
      <c r="E16" s="206">
        <f t="shared" ref="E16:E18" si="16">C16+D16</f>
        <v>0</v>
      </c>
      <c r="F16" s="212"/>
      <c r="G16" s="212"/>
      <c r="H16" s="206">
        <f t="shared" ref="H16:H39" si="17">F16+G16</f>
        <v>0</v>
      </c>
      <c r="I16" s="206">
        <f t="shared" ref="I16:I39" si="18">E16+H16</f>
        <v>0</v>
      </c>
      <c r="J16" s="58" t="s">
        <v>172</v>
      </c>
      <c r="K16" s="58" t="s">
        <v>173</v>
      </c>
      <c r="L16" s="124"/>
      <c r="M16" s="30" t="str">
        <f t="shared" ref="M16:M76" si="19">B16</f>
        <v>Studii de teren</v>
      </c>
      <c r="N16" s="340"/>
      <c r="O16" s="340"/>
      <c r="P16" s="340"/>
      <c r="Q16" s="340"/>
      <c r="R16" s="28">
        <f t="shared" ref="R16:R44" si="20">SUM(N16:Q16)</f>
        <v>0</v>
      </c>
      <c r="S16" s="3" t="str">
        <f t="shared" si="15"/>
        <v>OK</v>
      </c>
    </row>
    <row r="17" spans="1:19" ht="28.8" x14ac:dyDescent="0.3">
      <c r="A17" s="261" t="s">
        <v>105</v>
      </c>
      <c r="B17" s="2" t="s">
        <v>52</v>
      </c>
      <c r="C17" s="212"/>
      <c r="D17" s="212"/>
      <c r="E17" s="206">
        <f t="shared" si="16"/>
        <v>0</v>
      </c>
      <c r="F17" s="212"/>
      <c r="G17" s="212"/>
      <c r="H17" s="206">
        <f t="shared" si="17"/>
        <v>0</v>
      </c>
      <c r="I17" s="206">
        <f t="shared" si="18"/>
        <v>0</v>
      </c>
      <c r="J17" s="58" t="s">
        <v>172</v>
      </c>
      <c r="K17" s="58" t="s">
        <v>174</v>
      </c>
      <c r="L17" s="124"/>
      <c r="M17" s="30" t="str">
        <f t="shared" si="19"/>
        <v>Raport privind impactul asupra mediului</v>
      </c>
      <c r="N17" s="340"/>
      <c r="O17" s="340"/>
      <c r="P17" s="340"/>
      <c r="Q17" s="340"/>
      <c r="R17" s="28">
        <f t="shared" si="20"/>
        <v>0</v>
      </c>
      <c r="S17" s="3" t="str">
        <f t="shared" si="15"/>
        <v>OK</v>
      </c>
    </row>
    <row r="18" spans="1:19" ht="28.95" customHeight="1" x14ac:dyDescent="0.3">
      <c r="A18" s="261" t="s">
        <v>106</v>
      </c>
      <c r="B18" s="2" t="s">
        <v>44</v>
      </c>
      <c r="C18" s="212"/>
      <c r="D18" s="212"/>
      <c r="E18" s="206">
        <f t="shared" si="16"/>
        <v>0</v>
      </c>
      <c r="F18" s="212"/>
      <c r="G18" s="212"/>
      <c r="H18" s="206">
        <f t="shared" si="17"/>
        <v>0</v>
      </c>
      <c r="I18" s="206">
        <f t="shared" si="18"/>
        <v>0</v>
      </c>
      <c r="J18" s="58" t="s">
        <v>172</v>
      </c>
      <c r="K18" s="58" t="s">
        <v>175</v>
      </c>
      <c r="L18" s="124"/>
      <c r="M18" s="30" t="str">
        <f t="shared" si="19"/>
        <v>Alte studii specifice</v>
      </c>
      <c r="N18" s="340"/>
      <c r="O18" s="340"/>
      <c r="P18" s="340"/>
      <c r="Q18" s="340"/>
      <c r="R18" s="28">
        <f t="shared" si="20"/>
        <v>0</v>
      </c>
      <c r="S18" s="3" t="str">
        <f t="shared" si="15"/>
        <v>OK</v>
      </c>
    </row>
    <row r="19" spans="1:19" s="195" customFormat="1" ht="67.2" customHeight="1" x14ac:dyDescent="0.3">
      <c r="A19" s="262" t="s">
        <v>97</v>
      </c>
      <c r="B19" s="156" t="s">
        <v>107</v>
      </c>
      <c r="C19" s="214"/>
      <c r="D19" s="214"/>
      <c r="E19" s="213">
        <f>C19+D19</f>
        <v>0</v>
      </c>
      <c r="F19" s="214"/>
      <c r="G19" s="214"/>
      <c r="H19" s="206">
        <f t="shared" ref="H19" si="21">F19+G19</f>
        <v>0</v>
      </c>
      <c r="I19" s="206">
        <f t="shared" ref="I19" si="22">E19+H19</f>
        <v>0</v>
      </c>
      <c r="J19" s="192" t="s">
        <v>172</v>
      </c>
      <c r="K19" s="192" t="s">
        <v>273</v>
      </c>
      <c r="L19" s="126"/>
      <c r="M19" s="30" t="str">
        <f t="shared" si="19"/>
        <v xml:space="preserve">Documentații suport și cheltuieli pentru obţinerea de  avize, acorduri şi autorizaţii </v>
      </c>
      <c r="N19" s="341"/>
      <c r="O19" s="341"/>
      <c r="P19" s="341"/>
      <c r="Q19" s="341"/>
      <c r="R19" s="28">
        <f t="shared" si="20"/>
        <v>0</v>
      </c>
      <c r="S19" s="3" t="str">
        <f t="shared" si="15"/>
        <v>OK</v>
      </c>
    </row>
    <row r="20" spans="1:19" s="196" customFormat="1" ht="28.2" customHeight="1" x14ac:dyDescent="0.3">
      <c r="A20" s="260" t="s">
        <v>56</v>
      </c>
      <c r="B20" s="151" t="s">
        <v>108</v>
      </c>
      <c r="C20" s="214"/>
      <c r="D20" s="214"/>
      <c r="E20" s="213">
        <f>C20+D20</f>
        <v>0</v>
      </c>
      <c r="F20" s="214"/>
      <c r="G20" s="214"/>
      <c r="H20" s="206">
        <f t="shared" si="17"/>
        <v>0</v>
      </c>
      <c r="I20" s="206">
        <f t="shared" si="18"/>
        <v>0</v>
      </c>
      <c r="J20" s="192" t="s">
        <v>172</v>
      </c>
      <c r="K20" s="192" t="s">
        <v>176</v>
      </c>
      <c r="L20" s="126"/>
      <c r="M20" s="30" t="str">
        <f t="shared" si="19"/>
        <v xml:space="preserve">Expertizare tehnică </v>
      </c>
      <c r="N20" s="341"/>
      <c r="O20" s="341"/>
      <c r="P20" s="341"/>
      <c r="Q20" s="341"/>
      <c r="R20" s="28">
        <f t="shared" si="20"/>
        <v>0</v>
      </c>
      <c r="S20" s="3" t="str">
        <f t="shared" si="15"/>
        <v>OK</v>
      </c>
    </row>
    <row r="21" spans="1:19" s="196" customFormat="1" ht="40.799999999999997" customHeight="1" x14ac:dyDescent="0.3">
      <c r="A21" s="260" t="s">
        <v>57</v>
      </c>
      <c r="B21" s="151" t="s">
        <v>204</v>
      </c>
      <c r="C21" s="242"/>
      <c r="D21" s="242"/>
      <c r="E21" s="213">
        <f>C21+D21</f>
        <v>0</v>
      </c>
      <c r="F21" s="242"/>
      <c r="G21" s="242"/>
      <c r="H21" s="206">
        <f t="shared" si="17"/>
        <v>0</v>
      </c>
      <c r="I21" s="206">
        <f t="shared" si="18"/>
        <v>0</v>
      </c>
      <c r="J21" s="192" t="s">
        <v>172</v>
      </c>
      <c r="K21" s="192" t="s">
        <v>177</v>
      </c>
      <c r="L21" s="126"/>
      <c r="M21" s="30" t="str">
        <f t="shared" si="19"/>
        <v>Certificarea performanței energetice și auditul energetic al clădirilor</v>
      </c>
      <c r="N21" s="332"/>
      <c r="O21" s="332"/>
      <c r="P21" s="332"/>
      <c r="Q21" s="332"/>
      <c r="R21" s="28">
        <f t="shared" si="20"/>
        <v>0</v>
      </c>
      <c r="S21" s="3" t="str">
        <f t="shared" si="15"/>
        <v>OK</v>
      </c>
    </row>
    <row r="22" spans="1:19" s="43" customFormat="1" ht="19.95" customHeight="1" x14ac:dyDescent="0.3">
      <c r="A22" s="260" t="s">
        <v>58</v>
      </c>
      <c r="B22" s="151" t="s">
        <v>109</v>
      </c>
      <c r="C22" s="213">
        <f>C23+C24+C25+C26+C27+C28</f>
        <v>0</v>
      </c>
      <c r="D22" s="213">
        <f t="shared" ref="D22:I22" si="23">D23+D24+D25+D26+D27+D28</f>
        <v>0</v>
      </c>
      <c r="E22" s="213">
        <f t="shared" si="23"/>
        <v>0</v>
      </c>
      <c r="F22" s="213">
        <f t="shared" si="23"/>
        <v>0</v>
      </c>
      <c r="G22" s="213">
        <f t="shared" si="23"/>
        <v>0</v>
      </c>
      <c r="H22" s="213">
        <f t="shared" si="23"/>
        <v>0</v>
      </c>
      <c r="I22" s="213">
        <f t="shared" si="23"/>
        <v>0</v>
      </c>
      <c r="J22" s="190"/>
      <c r="K22" s="190"/>
      <c r="L22" s="126"/>
      <c r="M22" s="30" t="str">
        <f t="shared" si="19"/>
        <v xml:space="preserve">Proiectare </v>
      </c>
      <c r="N22" s="339">
        <f t="shared" ref="N22" si="24">N23+N24+N25+N26+N27+N28</f>
        <v>0</v>
      </c>
      <c r="O22" s="339">
        <f t="shared" ref="O22" si="25">O23+O24+O25+O26+O27+O28</f>
        <v>0</v>
      </c>
      <c r="P22" s="339">
        <f t="shared" ref="P22" si="26">P23+P24+P25+P26+P27+P28</f>
        <v>0</v>
      </c>
      <c r="Q22" s="339">
        <f t="shared" ref="Q22" si="27">Q23+Q24+Q25+Q26+Q27+Q28</f>
        <v>0</v>
      </c>
      <c r="R22" s="339">
        <f t="shared" ref="R22" si="28">R23+R24+R25+R26+R27+R28</f>
        <v>0</v>
      </c>
      <c r="S22" s="3" t="str">
        <f t="shared" si="15"/>
        <v>OK</v>
      </c>
    </row>
    <row r="23" spans="1:19" s="88" customFormat="1" ht="23.4" customHeight="1" x14ac:dyDescent="0.3">
      <c r="A23" s="261" t="s">
        <v>76</v>
      </c>
      <c r="B23" s="2" t="s">
        <v>110</v>
      </c>
      <c r="C23" s="212"/>
      <c r="D23" s="212"/>
      <c r="E23" s="206">
        <f t="shared" ref="E23:E29" si="29">C23+D23</f>
        <v>0</v>
      </c>
      <c r="F23" s="212"/>
      <c r="G23" s="212"/>
      <c r="H23" s="206">
        <f t="shared" si="17"/>
        <v>0</v>
      </c>
      <c r="I23" s="206">
        <f t="shared" si="18"/>
        <v>0</v>
      </c>
      <c r="J23" s="65" t="s">
        <v>172</v>
      </c>
      <c r="K23" s="65" t="s">
        <v>178</v>
      </c>
      <c r="L23" s="124"/>
      <c r="M23" s="30" t="str">
        <f t="shared" si="19"/>
        <v xml:space="preserve">Temă de proiectare                 </v>
      </c>
      <c r="N23" s="341"/>
      <c r="O23" s="341"/>
      <c r="P23" s="341"/>
      <c r="Q23" s="341"/>
      <c r="R23" s="28">
        <f t="shared" si="20"/>
        <v>0</v>
      </c>
      <c r="S23" s="3" t="str">
        <f t="shared" si="15"/>
        <v>OK</v>
      </c>
    </row>
    <row r="24" spans="1:19" s="88" customFormat="1" ht="19.2" x14ac:dyDescent="0.3">
      <c r="A24" s="261" t="s">
        <v>77</v>
      </c>
      <c r="B24" s="2" t="s">
        <v>111</v>
      </c>
      <c r="C24" s="212"/>
      <c r="D24" s="212"/>
      <c r="E24" s="206">
        <f t="shared" si="29"/>
        <v>0</v>
      </c>
      <c r="F24" s="212"/>
      <c r="G24" s="212"/>
      <c r="H24" s="206">
        <f t="shared" si="17"/>
        <v>0</v>
      </c>
      <c r="I24" s="206">
        <f t="shared" si="18"/>
        <v>0</v>
      </c>
      <c r="J24" s="65" t="s">
        <v>172</v>
      </c>
      <c r="K24" s="65" t="s">
        <v>179</v>
      </c>
      <c r="L24" s="124"/>
      <c r="M24" s="30" t="str">
        <f t="shared" si="19"/>
        <v>Studiu de prefezabilitate</v>
      </c>
      <c r="N24" s="341"/>
      <c r="O24" s="341"/>
      <c r="P24" s="341"/>
      <c r="Q24" s="341"/>
      <c r="R24" s="28">
        <f t="shared" si="20"/>
        <v>0</v>
      </c>
      <c r="S24" s="3" t="str">
        <f t="shared" si="15"/>
        <v>OK</v>
      </c>
    </row>
    <row r="25" spans="1:19" s="94" customFormat="1" ht="50.4" customHeight="1" x14ac:dyDescent="0.3">
      <c r="A25" s="263" t="s">
        <v>78</v>
      </c>
      <c r="B25" s="36" t="s">
        <v>112</v>
      </c>
      <c r="C25" s="212"/>
      <c r="D25" s="212"/>
      <c r="E25" s="206">
        <f t="shared" si="29"/>
        <v>0</v>
      </c>
      <c r="F25" s="212"/>
      <c r="G25" s="212"/>
      <c r="H25" s="206">
        <f>F25+G25</f>
        <v>0</v>
      </c>
      <c r="I25" s="206">
        <f>E25+H25</f>
        <v>0</v>
      </c>
      <c r="J25" s="65" t="s">
        <v>172</v>
      </c>
      <c r="K25" s="65" t="s">
        <v>180</v>
      </c>
      <c r="L25" s="124"/>
      <c r="M25" s="30" t="str">
        <f t="shared" si="19"/>
        <v xml:space="preserve">Studiu de fezabilitate/documentaţie de avizare a lucrărilor de intervenţii şi deviz general                             </v>
      </c>
      <c r="N25" s="341"/>
      <c r="O25" s="341"/>
      <c r="P25" s="341"/>
      <c r="Q25" s="341"/>
      <c r="R25" s="28">
        <f t="shared" si="20"/>
        <v>0</v>
      </c>
      <c r="S25" s="3" t="str">
        <f t="shared" si="15"/>
        <v>OK</v>
      </c>
    </row>
    <row r="26" spans="1:19" s="88" customFormat="1" ht="48" customHeight="1" x14ac:dyDescent="0.3">
      <c r="A26" s="261" t="s">
        <v>79</v>
      </c>
      <c r="B26" s="2" t="s">
        <v>113</v>
      </c>
      <c r="C26" s="212"/>
      <c r="D26" s="212"/>
      <c r="E26" s="206">
        <f t="shared" si="29"/>
        <v>0</v>
      </c>
      <c r="F26" s="212"/>
      <c r="G26" s="212"/>
      <c r="H26" s="206">
        <f t="shared" si="17"/>
        <v>0</v>
      </c>
      <c r="I26" s="206">
        <f t="shared" si="18"/>
        <v>0</v>
      </c>
      <c r="J26" s="65" t="s">
        <v>172</v>
      </c>
      <c r="K26" s="65" t="s">
        <v>181</v>
      </c>
      <c r="L26" s="124"/>
      <c r="M26" s="30" t="str">
        <f t="shared" si="19"/>
        <v>Documentaţiile tehnice necesare în vederea obţinerii avizelor/acordurilor/   autorizaţiilor</v>
      </c>
      <c r="N26" s="341"/>
      <c r="O26" s="341"/>
      <c r="P26" s="341"/>
      <c r="Q26" s="341"/>
      <c r="R26" s="28">
        <f t="shared" si="20"/>
        <v>0</v>
      </c>
      <c r="S26" s="3" t="str">
        <f t="shared" si="15"/>
        <v>OK</v>
      </c>
    </row>
    <row r="27" spans="1:19" s="94" customFormat="1" ht="41.4" customHeight="1" x14ac:dyDescent="0.3">
      <c r="A27" s="263" t="s">
        <v>80</v>
      </c>
      <c r="B27" s="36" t="s">
        <v>114</v>
      </c>
      <c r="C27" s="212"/>
      <c r="D27" s="212"/>
      <c r="E27" s="206">
        <f t="shared" si="29"/>
        <v>0</v>
      </c>
      <c r="F27" s="212"/>
      <c r="G27" s="212"/>
      <c r="H27" s="206">
        <f t="shared" ref="H27" si="30">F27+G27</f>
        <v>0</v>
      </c>
      <c r="I27" s="206">
        <f t="shared" ref="I27" si="31">E27+H27</f>
        <v>0</v>
      </c>
      <c r="J27" s="65" t="s">
        <v>172</v>
      </c>
      <c r="K27" s="65" t="s">
        <v>182</v>
      </c>
      <c r="L27" s="124"/>
      <c r="M27" s="30" t="str">
        <f t="shared" si="19"/>
        <v>Verificarea tehnică de calitate a  proiectului tehnic şi a detaliilor de     execuţie</v>
      </c>
      <c r="N27" s="341"/>
      <c r="O27" s="341"/>
      <c r="P27" s="341"/>
      <c r="Q27" s="341"/>
      <c r="R27" s="28">
        <f t="shared" si="20"/>
        <v>0</v>
      </c>
      <c r="S27" s="3" t="str">
        <f t="shared" si="15"/>
        <v>OK</v>
      </c>
    </row>
    <row r="28" spans="1:19" s="94" customFormat="1" ht="30.6" customHeight="1" x14ac:dyDescent="0.3">
      <c r="A28" s="263" t="s">
        <v>90</v>
      </c>
      <c r="B28" s="36" t="s">
        <v>115</v>
      </c>
      <c r="C28" s="212"/>
      <c r="D28" s="212"/>
      <c r="E28" s="206">
        <f t="shared" ref="E28" si="32">C28+D28</f>
        <v>0</v>
      </c>
      <c r="F28" s="212"/>
      <c r="G28" s="212"/>
      <c r="H28" s="206">
        <f t="shared" si="17"/>
        <v>0</v>
      </c>
      <c r="I28" s="206">
        <f t="shared" si="18"/>
        <v>0</v>
      </c>
      <c r="J28" s="65" t="s">
        <v>172</v>
      </c>
      <c r="K28" s="65" t="s">
        <v>183</v>
      </c>
      <c r="L28" s="124"/>
      <c r="M28" s="30" t="str">
        <f t="shared" si="19"/>
        <v xml:space="preserve">Proiect tehnic şi detalii de  execuţie     </v>
      </c>
      <c r="N28" s="341"/>
      <c r="O28" s="341"/>
      <c r="P28" s="341"/>
      <c r="Q28" s="341"/>
      <c r="R28" s="28">
        <f t="shared" si="20"/>
        <v>0</v>
      </c>
      <c r="S28" s="3" t="str">
        <f t="shared" si="15"/>
        <v>OK</v>
      </c>
    </row>
    <row r="29" spans="1:19" s="88" customFormat="1" ht="37.799999999999997" customHeight="1" x14ac:dyDescent="0.3">
      <c r="A29" s="261" t="s">
        <v>81</v>
      </c>
      <c r="B29" s="2" t="s">
        <v>116</v>
      </c>
      <c r="C29" s="212"/>
      <c r="D29" s="212"/>
      <c r="E29" s="206">
        <f t="shared" si="29"/>
        <v>0</v>
      </c>
      <c r="F29" s="212"/>
      <c r="G29" s="212"/>
      <c r="H29" s="206">
        <f t="shared" si="17"/>
        <v>0</v>
      </c>
      <c r="I29" s="206">
        <f t="shared" si="18"/>
        <v>0</v>
      </c>
      <c r="J29" s="65" t="str">
        <f>'Matrice Corelare Buget cu Deviz'!B20</f>
        <v>CHELTUIELI SUB FORMA DE RATE FORFETARE</v>
      </c>
      <c r="K29" s="65" t="str">
        <f>'Matrice Corelare Buget cu Deviz'!C20</f>
        <v>Cheltuieli indirecte conform art. 54 lit.a RDC 1060/2021</v>
      </c>
      <c r="L29" s="124"/>
      <c r="M29" s="30" t="str">
        <f t="shared" si="19"/>
        <v xml:space="preserve">Organizarea procedurilor de achiziţie     </v>
      </c>
      <c r="N29" s="341"/>
      <c r="O29" s="341"/>
      <c r="P29" s="341"/>
      <c r="Q29" s="341"/>
      <c r="R29" s="28">
        <f t="shared" si="20"/>
        <v>0</v>
      </c>
      <c r="S29" s="3" t="str">
        <f t="shared" si="15"/>
        <v>OK</v>
      </c>
    </row>
    <row r="30" spans="1:19" s="88" customFormat="1" ht="27" customHeight="1" x14ac:dyDescent="0.3">
      <c r="A30" s="261" t="s">
        <v>82</v>
      </c>
      <c r="B30" s="2" t="s">
        <v>43</v>
      </c>
      <c r="C30" s="206">
        <f>C31+C35</f>
        <v>0</v>
      </c>
      <c r="D30" s="206">
        <f t="shared" ref="D30:I30" si="33">D31+D35</f>
        <v>0</v>
      </c>
      <c r="E30" s="206">
        <f t="shared" si="33"/>
        <v>0</v>
      </c>
      <c r="F30" s="206">
        <f t="shared" si="33"/>
        <v>0</v>
      </c>
      <c r="G30" s="206">
        <f t="shared" si="33"/>
        <v>0</v>
      </c>
      <c r="H30" s="206">
        <f t="shared" si="33"/>
        <v>0</v>
      </c>
      <c r="I30" s="206">
        <f t="shared" si="33"/>
        <v>0</v>
      </c>
      <c r="J30" s="65"/>
      <c r="K30" s="65"/>
      <c r="L30" s="124"/>
      <c r="M30" s="41" t="str">
        <f t="shared" si="19"/>
        <v>Consultanţă</v>
      </c>
      <c r="N30" s="332">
        <f t="shared" ref="N30" si="34">N31+N35</f>
        <v>0</v>
      </c>
      <c r="O30" s="332">
        <f t="shared" ref="O30" si="35">O31+O35</f>
        <v>0</v>
      </c>
      <c r="P30" s="332">
        <f t="shared" ref="P30" si="36">P31+P35</f>
        <v>0</v>
      </c>
      <c r="Q30" s="332">
        <f t="shared" ref="Q30" si="37">Q31+Q35</f>
        <v>0</v>
      </c>
      <c r="R30" s="332">
        <f t="shared" ref="R30" si="38">R31+R35</f>
        <v>0</v>
      </c>
      <c r="S30" s="3" t="str">
        <f t="shared" si="15"/>
        <v>OK</v>
      </c>
    </row>
    <row r="31" spans="1:19" s="88" customFormat="1" ht="43.2" customHeight="1" x14ac:dyDescent="0.3">
      <c r="A31" s="261" t="s">
        <v>117</v>
      </c>
      <c r="B31" s="2" t="s">
        <v>118</v>
      </c>
      <c r="C31" s="211">
        <f>C32+C33+C34</f>
        <v>0</v>
      </c>
      <c r="D31" s="211">
        <f t="shared" ref="D31:H31" si="39">D32+D33+D34</f>
        <v>0</v>
      </c>
      <c r="E31" s="211">
        <f t="shared" si="39"/>
        <v>0</v>
      </c>
      <c r="F31" s="211">
        <f t="shared" si="39"/>
        <v>0</v>
      </c>
      <c r="G31" s="211">
        <f t="shared" si="39"/>
        <v>0</v>
      </c>
      <c r="H31" s="211">
        <f t="shared" si="39"/>
        <v>0</v>
      </c>
      <c r="I31" s="211">
        <f>I32+I33+I34</f>
        <v>0</v>
      </c>
      <c r="J31" s="65"/>
      <c r="K31" s="65"/>
      <c r="L31" s="124"/>
      <c r="M31" s="41" t="str">
        <f t="shared" si="19"/>
        <v>Managementul de proiect pentru obiectivul de investiţii</v>
      </c>
      <c r="N31" s="334">
        <f t="shared" ref="N31" si="40">N32+N33+N34</f>
        <v>0</v>
      </c>
      <c r="O31" s="334">
        <f t="shared" ref="O31" si="41">O32+O33+O34</f>
        <v>0</v>
      </c>
      <c r="P31" s="334">
        <f t="shared" ref="P31" si="42">P32+P33+P34</f>
        <v>0</v>
      </c>
      <c r="Q31" s="334">
        <f t="shared" ref="Q31" si="43">Q32+Q33+Q34</f>
        <v>0</v>
      </c>
      <c r="R31" s="28">
        <f t="shared" si="20"/>
        <v>0</v>
      </c>
      <c r="S31" s="3" t="str">
        <f t="shared" si="15"/>
        <v>OK</v>
      </c>
    </row>
    <row r="32" spans="1:19" s="88" customFormat="1" ht="44.4" customHeight="1" x14ac:dyDescent="0.3">
      <c r="A32" s="261" t="s">
        <v>120</v>
      </c>
      <c r="B32" s="2" t="s">
        <v>119</v>
      </c>
      <c r="C32" s="212"/>
      <c r="D32" s="212"/>
      <c r="E32" s="206">
        <f>C32+D32</f>
        <v>0</v>
      </c>
      <c r="F32" s="212"/>
      <c r="G32" s="212"/>
      <c r="H32" s="206">
        <f t="shared" si="17"/>
        <v>0</v>
      </c>
      <c r="I32" s="206">
        <f t="shared" si="18"/>
        <v>0</v>
      </c>
      <c r="J32" s="65" t="str">
        <f>'Matrice Corelare Buget cu Deviz'!B21</f>
        <v>CHELTUIELI SUB FORMA DE RATE FORFETARE</v>
      </c>
      <c r="K32" s="65" t="str">
        <f>'Matrice Corelare Buget cu Deviz'!C21</f>
        <v>Cheltuieli indirecte conform art. 54 lit.a RDC 1060/2021</v>
      </c>
      <c r="L32" s="124"/>
      <c r="M32" s="41" t="str">
        <f t="shared" si="19"/>
        <v xml:space="preserve">Servicii de consultanță la elaborarea cererii de finanțare </v>
      </c>
      <c r="N32" s="341"/>
      <c r="O32" s="341"/>
      <c r="P32" s="341"/>
      <c r="Q32" s="341"/>
      <c r="R32" s="28">
        <f t="shared" si="20"/>
        <v>0</v>
      </c>
      <c r="S32" s="3" t="str">
        <f t="shared" si="15"/>
        <v>OK</v>
      </c>
    </row>
    <row r="33" spans="1:19" s="88" customFormat="1" ht="47.4" customHeight="1" x14ac:dyDescent="0.3">
      <c r="A33" s="261" t="s">
        <v>122</v>
      </c>
      <c r="B33" s="2" t="s">
        <v>121</v>
      </c>
      <c r="C33" s="212"/>
      <c r="D33" s="212"/>
      <c r="E33" s="206">
        <f>C33+D33</f>
        <v>0</v>
      </c>
      <c r="F33" s="212"/>
      <c r="G33" s="212"/>
      <c r="H33" s="206">
        <f t="shared" si="17"/>
        <v>0</v>
      </c>
      <c r="I33" s="206">
        <f t="shared" si="18"/>
        <v>0</v>
      </c>
      <c r="J33" s="65" t="str">
        <f>J32</f>
        <v>CHELTUIELI SUB FORMA DE RATE FORFETARE</v>
      </c>
      <c r="K33" s="65" t="str">
        <f>K32</f>
        <v>Cheltuieli indirecte conform art. 54 lit.a RDC 1060/2021</v>
      </c>
      <c r="L33" s="124"/>
      <c r="M33" s="41" t="str">
        <f t="shared" si="19"/>
        <v xml:space="preserve">Servicii de consultanță în domeniul managementului de proiect </v>
      </c>
      <c r="N33" s="341"/>
      <c r="O33" s="341"/>
      <c r="P33" s="341"/>
      <c r="Q33" s="341"/>
      <c r="R33" s="28">
        <f t="shared" si="20"/>
        <v>0</v>
      </c>
      <c r="S33" s="3" t="str">
        <f t="shared" si="15"/>
        <v>OK</v>
      </c>
    </row>
    <row r="34" spans="1:19" s="88" customFormat="1" ht="82.95" customHeight="1" x14ac:dyDescent="0.3">
      <c r="A34" s="261" t="s">
        <v>148</v>
      </c>
      <c r="B34" s="2" t="s">
        <v>371</v>
      </c>
      <c r="C34" s="212"/>
      <c r="D34" s="212"/>
      <c r="E34" s="206">
        <f>C34+D34</f>
        <v>0</v>
      </c>
      <c r="F34" s="212"/>
      <c r="G34" s="212"/>
      <c r="H34" s="206">
        <f t="shared" si="17"/>
        <v>0</v>
      </c>
      <c r="I34" s="206">
        <f t="shared" si="18"/>
        <v>0</v>
      </c>
      <c r="J34" s="65" t="s">
        <v>205</v>
      </c>
      <c r="K34" s="65" t="s">
        <v>289</v>
      </c>
      <c r="L34" s="124"/>
      <c r="M34" s="41" t="str">
        <f t="shared" si="19"/>
        <v>Servicii de evaluare, efectuate de un expert independent calificat sau de un organism oficial autorizat în mod corespunzător, în vederea stabilirii valorii terenurilor achiziționate.</v>
      </c>
      <c r="N34" s="341"/>
      <c r="O34" s="341"/>
      <c r="P34" s="341"/>
      <c r="Q34" s="341"/>
      <c r="R34" s="28">
        <f t="shared" si="20"/>
        <v>0</v>
      </c>
      <c r="S34" s="3" t="str">
        <f t="shared" si="15"/>
        <v>OK</v>
      </c>
    </row>
    <row r="35" spans="1:19" s="88" customFormat="1" ht="38.4" x14ac:dyDescent="0.3">
      <c r="A35" s="261" t="s">
        <v>83</v>
      </c>
      <c r="B35" s="2" t="s">
        <v>123</v>
      </c>
      <c r="C35" s="212"/>
      <c r="D35" s="212"/>
      <c r="E35" s="206">
        <f>C35+D35</f>
        <v>0</v>
      </c>
      <c r="F35" s="212"/>
      <c r="G35" s="212"/>
      <c r="H35" s="206">
        <f t="shared" si="17"/>
        <v>0</v>
      </c>
      <c r="I35" s="206">
        <f t="shared" si="18"/>
        <v>0</v>
      </c>
      <c r="J35" s="65" t="str">
        <f>'Matrice Corelare Buget cu Deviz'!B22</f>
        <v>CHELTUIELI SUB FORMA DE RATE FORFETARE</v>
      </c>
      <c r="K35" s="65" t="str">
        <f>'Matrice Corelare Buget cu Deviz'!C22</f>
        <v>Cheltuieli indirecte conform art. 54 lit.a RDC 1060/2021</v>
      </c>
      <c r="L35" s="124"/>
      <c r="M35" s="41" t="str">
        <f t="shared" si="19"/>
        <v>Auditul financiar</v>
      </c>
      <c r="N35" s="341"/>
      <c r="O35" s="341"/>
      <c r="P35" s="341"/>
      <c r="Q35" s="341"/>
      <c r="R35" s="28">
        <f t="shared" si="20"/>
        <v>0</v>
      </c>
      <c r="S35" s="3" t="str">
        <f t="shared" si="15"/>
        <v>OK</v>
      </c>
    </row>
    <row r="36" spans="1:19" s="43" customFormat="1" ht="22.95" customHeight="1" x14ac:dyDescent="0.3">
      <c r="A36" s="264" t="s">
        <v>124</v>
      </c>
      <c r="B36" s="151" t="s">
        <v>125</v>
      </c>
      <c r="C36" s="215">
        <f>C37+C40+C41</f>
        <v>0</v>
      </c>
      <c r="D36" s="215">
        <f t="shared" ref="D36:I36" si="44">D37+D40+D41</f>
        <v>0</v>
      </c>
      <c r="E36" s="215">
        <f t="shared" si="44"/>
        <v>0</v>
      </c>
      <c r="F36" s="215">
        <f t="shared" si="44"/>
        <v>0</v>
      </c>
      <c r="G36" s="215">
        <f t="shared" si="44"/>
        <v>0</v>
      </c>
      <c r="H36" s="215">
        <f t="shared" si="44"/>
        <v>0</v>
      </c>
      <c r="I36" s="215">
        <f t="shared" si="44"/>
        <v>0</v>
      </c>
      <c r="J36" s="197"/>
      <c r="K36" s="197"/>
      <c r="L36" s="198"/>
      <c r="M36" s="41" t="str">
        <f t="shared" si="19"/>
        <v>Asistență tehnică</v>
      </c>
      <c r="N36" s="342">
        <f>N37+N40+N41</f>
        <v>0</v>
      </c>
      <c r="O36" s="342">
        <f t="shared" ref="O36" si="45">O37+O40+O41</f>
        <v>0</v>
      </c>
      <c r="P36" s="342">
        <f t="shared" ref="P36" si="46">P37+P40+P41</f>
        <v>0</v>
      </c>
      <c r="Q36" s="342">
        <f t="shared" ref="Q36" si="47">Q37+Q40+Q41</f>
        <v>0</v>
      </c>
      <c r="R36" s="342">
        <f>R37+R40+R41</f>
        <v>0</v>
      </c>
      <c r="S36" s="3" t="str">
        <f t="shared" si="15"/>
        <v>OK</v>
      </c>
    </row>
    <row r="37" spans="1:19" s="88" customFormat="1" ht="34.200000000000003" customHeight="1" x14ac:dyDescent="0.3">
      <c r="A37" s="265" t="s">
        <v>126</v>
      </c>
      <c r="B37" s="2" t="s">
        <v>127</v>
      </c>
      <c r="C37" s="216">
        <f>C38+C39</f>
        <v>0</v>
      </c>
      <c r="D37" s="216">
        <f t="shared" ref="D37:I37" si="48">D38+D39</f>
        <v>0</v>
      </c>
      <c r="E37" s="216">
        <f t="shared" si="48"/>
        <v>0</v>
      </c>
      <c r="F37" s="216">
        <f t="shared" si="48"/>
        <v>0</v>
      </c>
      <c r="G37" s="216">
        <f t="shared" si="48"/>
        <v>0</v>
      </c>
      <c r="H37" s="216">
        <f t="shared" si="48"/>
        <v>0</v>
      </c>
      <c r="I37" s="216">
        <f t="shared" si="48"/>
        <v>0</v>
      </c>
      <c r="J37" s="91"/>
      <c r="K37" s="91"/>
      <c r="L37" s="122"/>
      <c r="M37" s="41" t="str">
        <f t="shared" si="19"/>
        <v xml:space="preserve">Asistenţă tehnică din partea proiectantului </v>
      </c>
      <c r="N37" s="343">
        <f t="shared" ref="N37" si="49">N38+N39</f>
        <v>0</v>
      </c>
      <c r="O37" s="343">
        <f t="shared" ref="O37" si="50">O38+O39</f>
        <v>0</v>
      </c>
      <c r="P37" s="343">
        <f t="shared" ref="P37" si="51">P38+P39</f>
        <v>0</v>
      </c>
      <c r="Q37" s="343">
        <f t="shared" ref="Q37" si="52">Q38+Q39</f>
        <v>0</v>
      </c>
      <c r="R37" s="343">
        <f t="shared" ref="R37" si="53">R38+R39</f>
        <v>0</v>
      </c>
      <c r="S37" s="3" t="str">
        <f t="shared" si="15"/>
        <v>OK</v>
      </c>
    </row>
    <row r="38" spans="1:19" s="94" customFormat="1" ht="28.8" x14ac:dyDescent="0.3">
      <c r="A38" s="266" t="s">
        <v>84</v>
      </c>
      <c r="B38" s="36" t="s">
        <v>128</v>
      </c>
      <c r="C38" s="212"/>
      <c r="D38" s="212"/>
      <c r="E38" s="206">
        <f t="shared" ref="E38:E39" si="54">C38+D38</f>
        <v>0</v>
      </c>
      <c r="F38" s="212"/>
      <c r="G38" s="212"/>
      <c r="H38" s="206">
        <f t="shared" si="17"/>
        <v>0</v>
      </c>
      <c r="I38" s="206">
        <f t="shared" si="18"/>
        <v>0</v>
      </c>
      <c r="J38" s="92" t="s">
        <v>172</v>
      </c>
      <c r="K38" s="92" t="s">
        <v>200</v>
      </c>
      <c r="L38" s="122"/>
      <c r="M38" s="41" t="str">
        <f t="shared" si="19"/>
        <v xml:space="preserve"> pe perioada de execuţie a lucrărilor </v>
      </c>
      <c r="N38" s="341"/>
      <c r="O38" s="341"/>
      <c r="P38" s="341"/>
      <c r="Q38" s="341"/>
      <c r="R38" s="28">
        <f>SUM(N38:Q38)</f>
        <v>0</v>
      </c>
      <c r="S38" s="3" t="str">
        <f t="shared" si="15"/>
        <v>OK</v>
      </c>
    </row>
    <row r="39" spans="1:19" s="94" customFormat="1" ht="84.6" customHeight="1" x14ac:dyDescent="0.3">
      <c r="A39" s="266" t="s">
        <v>85</v>
      </c>
      <c r="B39" s="36" t="s">
        <v>129</v>
      </c>
      <c r="C39" s="212"/>
      <c r="D39" s="212"/>
      <c r="E39" s="206">
        <f t="shared" si="54"/>
        <v>0</v>
      </c>
      <c r="F39" s="212"/>
      <c r="G39" s="212"/>
      <c r="H39" s="206">
        <f t="shared" si="17"/>
        <v>0</v>
      </c>
      <c r="I39" s="206">
        <f t="shared" si="18"/>
        <v>0</v>
      </c>
      <c r="J39" s="92" t="s">
        <v>172</v>
      </c>
      <c r="K39" s="92" t="s">
        <v>200</v>
      </c>
      <c r="L39" s="122"/>
      <c r="M39" s="41" t="str">
        <f t="shared" si="19"/>
        <v xml:space="preserve"> pentru participarea proiectantului la fazele incluse în programul de control al lucrărilor de execuţie, avizat de către Inspectoratul de Stat în Construcţii </v>
      </c>
      <c r="N39" s="341"/>
      <c r="O39" s="341"/>
      <c r="P39" s="341"/>
      <c r="Q39" s="341"/>
      <c r="R39" s="28">
        <f t="shared" ref="R39:R41" si="55">SUM(N39:Q39)</f>
        <v>0</v>
      </c>
      <c r="S39" s="3" t="str">
        <f t="shared" ref="S39:S41" si="56">IF(R39=I39,"OK","ERROR")</f>
        <v>OK</v>
      </c>
    </row>
    <row r="40" spans="1:19" s="94" customFormat="1" ht="28.2" customHeight="1" x14ac:dyDescent="0.3">
      <c r="A40" s="266" t="s">
        <v>86</v>
      </c>
      <c r="B40" s="36" t="s">
        <v>45</v>
      </c>
      <c r="C40" s="212"/>
      <c r="D40" s="212"/>
      <c r="E40" s="206">
        <f t="shared" ref="E40" si="57">C40+D40</f>
        <v>0</v>
      </c>
      <c r="F40" s="212"/>
      <c r="G40" s="212"/>
      <c r="H40" s="206">
        <f t="shared" ref="H40" si="58">F40+G40</f>
        <v>0</v>
      </c>
      <c r="I40" s="206">
        <f t="shared" ref="I40" si="59">E40+H40</f>
        <v>0</v>
      </c>
      <c r="J40" s="92" t="s">
        <v>172</v>
      </c>
      <c r="K40" s="92" t="s">
        <v>201</v>
      </c>
      <c r="L40" s="131"/>
      <c r="M40" s="41" t="str">
        <f t="shared" si="19"/>
        <v>Dirigenţie de şantier</v>
      </c>
      <c r="N40" s="341"/>
      <c r="O40" s="341"/>
      <c r="P40" s="341"/>
      <c r="Q40" s="341"/>
      <c r="R40" s="28">
        <f t="shared" si="55"/>
        <v>0</v>
      </c>
      <c r="S40" s="3" t="str">
        <f t="shared" si="56"/>
        <v>OK</v>
      </c>
    </row>
    <row r="41" spans="1:19" s="94" customFormat="1" ht="75.599999999999994" customHeight="1" x14ac:dyDescent="0.3">
      <c r="A41" s="266" t="s">
        <v>430</v>
      </c>
      <c r="B41" s="36" t="s">
        <v>431</v>
      </c>
      <c r="C41" s="212"/>
      <c r="D41" s="212"/>
      <c r="E41" s="206">
        <f>C41+D41</f>
        <v>0</v>
      </c>
      <c r="F41" s="212"/>
      <c r="G41" s="212"/>
      <c r="H41" s="206">
        <f t="shared" ref="H41" si="60">F41+G41</f>
        <v>0</v>
      </c>
      <c r="I41" s="206">
        <f t="shared" ref="I41" si="61">E41+H41</f>
        <v>0</v>
      </c>
      <c r="J41" s="92" t="s">
        <v>172</v>
      </c>
      <c r="K41" s="92" t="s">
        <v>432</v>
      </c>
      <c r="L41" s="131"/>
      <c r="M41" s="41" t="str">
        <f t="shared" si="19"/>
        <v xml:space="preserve">Coordonator în materie de securitate şi sănătate - conform  Hotărârii Guvernului nr. 300/2006, cu modificările şi completările  ulterioare    </v>
      </c>
      <c r="N41" s="341"/>
      <c r="O41" s="341"/>
      <c r="P41" s="341"/>
      <c r="Q41" s="341"/>
      <c r="R41" s="28">
        <f t="shared" si="55"/>
        <v>0</v>
      </c>
      <c r="S41" s="3" t="str">
        <f t="shared" si="56"/>
        <v>OK</v>
      </c>
    </row>
    <row r="42" spans="1:19" s="34" customFormat="1" ht="15.6" customHeight="1" x14ac:dyDescent="0.3">
      <c r="A42" s="258"/>
      <c r="B42" s="31" t="s">
        <v>60</v>
      </c>
      <c r="C42" s="209">
        <f>SUM(C15+C19+C20+C21+C22+C29+C30+C36)</f>
        <v>0</v>
      </c>
      <c r="D42" s="209">
        <f t="shared" ref="D42:I42" si="62">SUM(D15+D19+D20+D21+D22+D29+D30+D36)</f>
        <v>0</v>
      </c>
      <c r="E42" s="209">
        <f t="shared" si="62"/>
        <v>0</v>
      </c>
      <c r="F42" s="209">
        <f t="shared" si="62"/>
        <v>0</v>
      </c>
      <c r="G42" s="209">
        <f t="shared" si="62"/>
        <v>0</v>
      </c>
      <c r="H42" s="209">
        <f t="shared" si="62"/>
        <v>0</v>
      </c>
      <c r="I42" s="209">
        <f t="shared" si="62"/>
        <v>0</v>
      </c>
      <c r="J42" s="64"/>
      <c r="K42" s="64"/>
      <c r="L42" s="124"/>
      <c r="M42" s="31" t="str">
        <f t="shared" si="19"/>
        <v> TOTAL CAPITOL 3</v>
      </c>
      <c r="N42" s="336">
        <f>SUM(N15+N19+N20+N21+N22+N29+N30+N36)</f>
        <v>0</v>
      </c>
      <c r="O42" s="336">
        <f t="shared" ref="O42:R42" si="63">SUM(O15+O19+O20+O21+O22+O29+O30+O36)</f>
        <v>0</v>
      </c>
      <c r="P42" s="336">
        <f t="shared" si="63"/>
        <v>0</v>
      </c>
      <c r="Q42" s="336">
        <f t="shared" si="63"/>
        <v>0</v>
      </c>
      <c r="R42" s="336">
        <f t="shared" si="63"/>
        <v>0</v>
      </c>
      <c r="S42" s="3" t="str">
        <f t="shared" si="15"/>
        <v>OK</v>
      </c>
    </row>
    <row r="43" spans="1:19" ht="21.6" customHeight="1" x14ac:dyDescent="0.3">
      <c r="A43" s="257" t="s">
        <v>130</v>
      </c>
      <c r="B43" s="357" t="s">
        <v>24</v>
      </c>
      <c r="C43" s="359"/>
      <c r="D43" s="359"/>
      <c r="E43" s="359"/>
      <c r="F43" s="359"/>
      <c r="G43" s="359"/>
      <c r="H43" s="359"/>
      <c r="I43" s="359"/>
      <c r="J43" s="62"/>
      <c r="K43" s="62"/>
      <c r="L43" s="124"/>
      <c r="M43" s="380" t="str">
        <f t="shared" si="19"/>
        <v>Cheltuieli pentru investiţia de bază</v>
      </c>
      <c r="N43" s="381"/>
      <c r="O43" s="381"/>
      <c r="P43" s="381"/>
      <c r="Q43" s="381"/>
      <c r="R43" s="382"/>
      <c r="S43" s="3" t="str">
        <f t="shared" si="15"/>
        <v>OK</v>
      </c>
    </row>
    <row r="44" spans="1:19" s="40" customFormat="1" ht="38.4" customHeight="1" x14ac:dyDescent="0.3">
      <c r="A44" s="263" t="s">
        <v>53</v>
      </c>
      <c r="B44" s="36" t="s">
        <v>377</v>
      </c>
      <c r="C44" s="191"/>
      <c r="D44" s="191"/>
      <c r="E44" s="29">
        <f t="shared" ref="E44" si="64">C44+D44</f>
        <v>0</v>
      </c>
      <c r="F44" s="191"/>
      <c r="G44" s="191"/>
      <c r="H44" s="29">
        <f t="shared" ref="H44" si="65">F44+G44</f>
        <v>0</v>
      </c>
      <c r="I44" s="29">
        <f t="shared" ref="I44" si="66">E44+H44</f>
        <v>0</v>
      </c>
      <c r="J44" s="57" t="s">
        <v>168</v>
      </c>
      <c r="K44" s="57" t="s">
        <v>184</v>
      </c>
      <c r="L44" s="124"/>
      <c r="M44" s="41" t="str">
        <f t="shared" si="19"/>
        <v xml:space="preserve">Construcţii şi instalaţii </v>
      </c>
      <c r="N44" s="6"/>
      <c r="O44" s="89"/>
      <c r="P44" s="89"/>
      <c r="Q44" s="89"/>
      <c r="R44" s="28">
        <f t="shared" si="20"/>
        <v>0</v>
      </c>
      <c r="S44" s="3" t="str">
        <f t="shared" si="15"/>
        <v>OK</v>
      </c>
    </row>
    <row r="45" spans="1:19" s="88" customFormat="1" ht="38.4" x14ac:dyDescent="0.3">
      <c r="A45" s="261" t="s">
        <v>47</v>
      </c>
      <c r="B45" s="36" t="s">
        <v>433</v>
      </c>
      <c r="C45" s="191"/>
      <c r="D45" s="191"/>
      <c r="E45" s="29">
        <f>C45+D45</f>
        <v>0</v>
      </c>
      <c r="F45" s="191"/>
      <c r="G45" s="191"/>
      <c r="H45" s="29">
        <f t="shared" ref="H45:H49" si="67">F45+G45</f>
        <v>0</v>
      </c>
      <c r="I45" s="29">
        <f t="shared" ref="I45:I49" si="68">E45+H45</f>
        <v>0</v>
      </c>
      <c r="J45" s="93" t="s">
        <v>168</v>
      </c>
      <c r="K45" s="93" t="s">
        <v>185</v>
      </c>
      <c r="L45" s="132"/>
      <c r="M45" s="41" t="str">
        <f t="shared" si="19"/>
        <v>Montaj utilaje, echipamente tehnologice şi funcţionale</v>
      </c>
      <c r="N45" s="6"/>
      <c r="O45" s="89"/>
      <c r="P45" s="89"/>
      <c r="Q45" s="89"/>
      <c r="R45" s="28">
        <f t="shared" ref="R45:R49" si="69">SUM(N45:Q45)</f>
        <v>0</v>
      </c>
      <c r="S45" s="3" t="str">
        <f t="shared" si="15"/>
        <v>OK</v>
      </c>
    </row>
    <row r="46" spans="1:19" ht="48" x14ac:dyDescent="0.3">
      <c r="A46" s="261" t="s">
        <v>87</v>
      </c>
      <c r="B46" s="36" t="s">
        <v>434</v>
      </c>
      <c r="C46" s="191"/>
      <c r="D46" s="191"/>
      <c r="E46" s="29">
        <f>C46+D46</f>
        <v>0</v>
      </c>
      <c r="F46" s="191"/>
      <c r="G46" s="191"/>
      <c r="H46" s="29">
        <f t="shared" si="67"/>
        <v>0</v>
      </c>
      <c r="I46" s="29">
        <f t="shared" si="68"/>
        <v>0</v>
      </c>
      <c r="J46" s="57" t="s">
        <v>168</v>
      </c>
      <c r="K46" s="57" t="s">
        <v>186</v>
      </c>
      <c r="L46" s="124"/>
      <c r="M46" s="41" t="str">
        <f t="shared" si="19"/>
        <v>Utilaje, echipamente tehnologice şi funcţionale care necesită montaj</v>
      </c>
      <c r="N46" s="6"/>
      <c r="O46" s="89"/>
      <c r="P46" s="89"/>
      <c r="Q46" s="89"/>
      <c r="R46" s="28">
        <f t="shared" si="69"/>
        <v>0</v>
      </c>
      <c r="S46" s="3" t="str">
        <f t="shared" si="15"/>
        <v>OK</v>
      </c>
    </row>
    <row r="47" spans="1:19" s="88" customFormat="1" ht="67.2" x14ac:dyDescent="0.3">
      <c r="A47" s="261" t="s">
        <v>59</v>
      </c>
      <c r="B47" s="36" t="s">
        <v>435</v>
      </c>
      <c r="C47" s="191"/>
      <c r="D47" s="191"/>
      <c r="E47" s="29">
        <f t="shared" ref="E47:E49" si="70">C47+D47</f>
        <v>0</v>
      </c>
      <c r="F47" s="191"/>
      <c r="G47" s="191"/>
      <c r="H47" s="29">
        <f t="shared" si="67"/>
        <v>0</v>
      </c>
      <c r="I47" s="29">
        <f t="shared" si="68"/>
        <v>0</v>
      </c>
      <c r="J47" s="65" t="s">
        <v>166</v>
      </c>
      <c r="K47" s="65" t="s">
        <v>187</v>
      </c>
      <c r="L47" s="124"/>
      <c r="M47" s="41" t="str">
        <f t="shared" si="19"/>
        <v>Utilaje, echipamente tehnologice şi funcţionale care nu necesită montaj şi echipamente de transport</v>
      </c>
      <c r="N47" s="6"/>
      <c r="O47" s="89"/>
      <c r="P47" s="89"/>
      <c r="Q47" s="89"/>
      <c r="R47" s="28">
        <f t="shared" si="69"/>
        <v>0</v>
      </c>
      <c r="S47" s="87" t="str">
        <f t="shared" si="15"/>
        <v>OK</v>
      </c>
    </row>
    <row r="48" spans="1:19" s="94" customFormat="1" ht="36.6" customHeight="1" x14ac:dyDescent="0.3">
      <c r="A48" s="263" t="s">
        <v>88</v>
      </c>
      <c r="B48" s="36" t="s">
        <v>373</v>
      </c>
      <c r="C48" s="191"/>
      <c r="D48" s="191"/>
      <c r="E48" s="29">
        <f t="shared" si="70"/>
        <v>0</v>
      </c>
      <c r="F48" s="191"/>
      <c r="G48" s="191"/>
      <c r="H48" s="29">
        <f t="shared" si="67"/>
        <v>0</v>
      </c>
      <c r="I48" s="29">
        <f t="shared" si="68"/>
        <v>0</v>
      </c>
      <c r="J48" s="187" t="str">
        <f>'Matrice Corelare Buget cu Deviz'!B33</f>
        <v>ECHIPAMENTE / DOTĂRI / ACTIVE CORPORALE</v>
      </c>
      <c r="K48" s="187" t="str">
        <f>'Matrice Corelare Buget cu Deviz'!C33</f>
        <v>4.5 Dotări</v>
      </c>
      <c r="L48" s="124"/>
      <c r="M48" s="41" t="str">
        <f t="shared" si="19"/>
        <v xml:space="preserve">Dotări </v>
      </c>
      <c r="N48" s="6"/>
      <c r="O48" s="89"/>
      <c r="P48" s="89"/>
      <c r="Q48" s="89"/>
      <c r="R48" s="28">
        <f t="shared" si="69"/>
        <v>0</v>
      </c>
      <c r="S48" s="87" t="str">
        <f t="shared" si="15"/>
        <v>OK</v>
      </c>
    </row>
    <row r="49" spans="1:19" s="40" customFormat="1" ht="35.4" customHeight="1" x14ac:dyDescent="0.3">
      <c r="A49" s="263" t="s">
        <v>75</v>
      </c>
      <c r="B49" s="36" t="s">
        <v>374</v>
      </c>
      <c r="C49" s="191"/>
      <c r="D49" s="191"/>
      <c r="E49" s="29">
        <f t="shared" si="70"/>
        <v>0</v>
      </c>
      <c r="F49" s="191"/>
      <c r="G49" s="191"/>
      <c r="H49" s="29">
        <f t="shared" si="67"/>
        <v>0</v>
      </c>
      <c r="I49" s="29">
        <f t="shared" si="68"/>
        <v>0</v>
      </c>
      <c r="J49" s="93" t="s">
        <v>198</v>
      </c>
      <c r="K49" s="93" t="s">
        <v>199</v>
      </c>
      <c r="L49" s="132"/>
      <c r="M49" s="41" t="str">
        <f t="shared" si="19"/>
        <v xml:space="preserve">Active necorporale </v>
      </c>
      <c r="N49" s="6">
        <v>0</v>
      </c>
      <c r="O49" s="89"/>
      <c r="P49" s="89"/>
      <c r="Q49" s="89"/>
      <c r="R49" s="28">
        <f t="shared" si="69"/>
        <v>0</v>
      </c>
      <c r="S49" s="3" t="str">
        <f t="shared" si="15"/>
        <v>OK</v>
      </c>
    </row>
    <row r="50" spans="1:19" s="34" customFormat="1" ht="19.2" customHeight="1" x14ac:dyDescent="0.3">
      <c r="A50" s="258"/>
      <c r="B50" s="31" t="s">
        <v>9</v>
      </c>
      <c r="C50" s="32">
        <f>SUM(C44:C49)</f>
        <v>0</v>
      </c>
      <c r="D50" s="32">
        <f t="shared" ref="D50:I50" si="71">SUM(D44:D49)</f>
        <v>0</v>
      </c>
      <c r="E50" s="32">
        <f t="shared" si="71"/>
        <v>0</v>
      </c>
      <c r="F50" s="32">
        <f t="shared" si="71"/>
        <v>0</v>
      </c>
      <c r="G50" s="32">
        <f t="shared" si="71"/>
        <v>0</v>
      </c>
      <c r="H50" s="32">
        <f t="shared" si="71"/>
        <v>0</v>
      </c>
      <c r="I50" s="32">
        <f t="shared" si="71"/>
        <v>0</v>
      </c>
      <c r="J50" s="64"/>
      <c r="K50" s="64"/>
      <c r="L50" s="133"/>
      <c r="M50" s="31" t="str">
        <f t="shared" si="19"/>
        <v>TOTAL CAPITOL 4</v>
      </c>
      <c r="N50" s="32">
        <f t="shared" ref="N50" si="72">SUM(N44:N49)</f>
        <v>0</v>
      </c>
      <c r="O50" s="32">
        <f t="shared" ref="O50" si="73">SUM(O44:O49)</f>
        <v>0</v>
      </c>
      <c r="P50" s="32">
        <f t="shared" ref="P50" si="74">SUM(P44:P49)</f>
        <v>0</v>
      </c>
      <c r="Q50" s="32">
        <f t="shared" ref="Q50" si="75">SUM(Q44:Q49)</f>
        <v>0</v>
      </c>
      <c r="R50" s="32">
        <f t="shared" ref="R50" si="76">SUM(R44:R49)</f>
        <v>0</v>
      </c>
      <c r="S50" s="3" t="str">
        <f t="shared" ref="S50:S75" si="77">IF(R50=I50,"OK","ERROR")</f>
        <v>OK</v>
      </c>
    </row>
    <row r="51" spans="1:19" ht="19.95" customHeight="1" x14ac:dyDescent="0.3">
      <c r="A51" s="257" t="s">
        <v>25</v>
      </c>
      <c r="B51" s="357" t="s">
        <v>26</v>
      </c>
      <c r="C51" s="359"/>
      <c r="D51" s="359"/>
      <c r="E51" s="359"/>
      <c r="F51" s="359"/>
      <c r="G51" s="359"/>
      <c r="H51" s="359"/>
      <c r="I51" s="359"/>
      <c r="J51" s="62"/>
      <c r="K51" s="62"/>
      <c r="L51" s="124"/>
      <c r="M51" s="378" t="str">
        <f t="shared" si="19"/>
        <v>Alte cheltuieli</v>
      </c>
      <c r="N51" s="378"/>
      <c r="O51" s="378"/>
      <c r="P51" s="378"/>
      <c r="Q51" s="378"/>
      <c r="R51" s="379"/>
      <c r="S51" s="3" t="str">
        <f t="shared" si="77"/>
        <v>OK</v>
      </c>
    </row>
    <row r="52" spans="1:19" ht="20.399999999999999" customHeight="1" x14ac:dyDescent="0.3">
      <c r="A52" s="267" t="s">
        <v>131</v>
      </c>
      <c r="B52" s="2" t="s">
        <v>132</v>
      </c>
      <c r="C52" s="29">
        <f>C53+C54</f>
        <v>0</v>
      </c>
      <c r="D52" s="29">
        <f t="shared" ref="D52:I52" si="78">D53+D54</f>
        <v>0</v>
      </c>
      <c r="E52" s="29">
        <f t="shared" si="78"/>
        <v>0</v>
      </c>
      <c r="F52" s="29">
        <f t="shared" si="78"/>
        <v>0</v>
      </c>
      <c r="G52" s="29">
        <f t="shared" si="78"/>
        <v>0</v>
      </c>
      <c r="H52" s="29">
        <f t="shared" si="78"/>
        <v>0</v>
      </c>
      <c r="I52" s="29">
        <f t="shared" si="78"/>
        <v>0</v>
      </c>
      <c r="J52" s="66"/>
      <c r="K52" s="66"/>
      <c r="L52" s="124"/>
      <c r="M52" s="41" t="str">
        <f t="shared" si="19"/>
        <v xml:space="preserve">Organizare de şantier </v>
      </c>
      <c r="N52" s="339">
        <f t="shared" ref="N52" si="79">N53+N54</f>
        <v>0</v>
      </c>
      <c r="O52" s="339">
        <f t="shared" ref="O52" si="80">O53+O54</f>
        <v>0</v>
      </c>
      <c r="P52" s="339">
        <f t="shared" ref="P52" si="81">P53+P54</f>
        <v>0</v>
      </c>
      <c r="Q52" s="339">
        <f t="shared" ref="Q52" si="82">Q53+Q54</f>
        <v>0</v>
      </c>
      <c r="R52" s="339">
        <f t="shared" ref="R52" si="83">R53+R54</f>
        <v>0</v>
      </c>
      <c r="S52" s="3" t="str">
        <f t="shared" si="77"/>
        <v>OK</v>
      </c>
    </row>
    <row r="53" spans="1:19" s="40" customFormat="1" ht="48" x14ac:dyDescent="0.3">
      <c r="A53" s="268"/>
      <c r="B53" s="36" t="s">
        <v>133</v>
      </c>
      <c r="C53" s="191"/>
      <c r="D53" s="191"/>
      <c r="E53" s="29">
        <f t="shared" ref="E53:E54" si="84">C53+D53</f>
        <v>0</v>
      </c>
      <c r="F53" s="191"/>
      <c r="G53" s="191"/>
      <c r="H53" s="29">
        <f t="shared" ref="H53:H56" si="85">F53+G53</f>
        <v>0</v>
      </c>
      <c r="I53" s="29">
        <f t="shared" ref="I53:I56" si="86">E53+H53</f>
        <v>0</v>
      </c>
      <c r="J53" s="67" t="s">
        <v>168</v>
      </c>
      <c r="K53" s="65" t="s">
        <v>195</v>
      </c>
      <c r="L53" s="124"/>
      <c r="M53" s="41" t="str">
        <f t="shared" si="19"/>
        <v>5.1.1.  Lucrări de construcţii şi instalaţii aferente organizării de şantier</v>
      </c>
      <c r="N53" s="341"/>
      <c r="O53" s="341"/>
      <c r="P53" s="341"/>
      <c r="Q53" s="341"/>
      <c r="R53" s="28">
        <f t="shared" ref="R53:R75" si="87">SUM(N53:Q53)</f>
        <v>0</v>
      </c>
      <c r="S53" s="3" t="str">
        <f t="shared" si="77"/>
        <v>OK</v>
      </c>
    </row>
    <row r="54" spans="1:19" s="40" customFormat="1" ht="36" customHeight="1" x14ac:dyDescent="0.3">
      <c r="A54" s="268"/>
      <c r="B54" s="36" t="s">
        <v>134</v>
      </c>
      <c r="C54" s="191"/>
      <c r="D54" s="191"/>
      <c r="E54" s="29">
        <f t="shared" si="84"/>
        <v>0</v>
      </c>
      <c r="F54" s="191"/>
      <c r="G54" s="191"/>
      <c r="H54" s="29">
        <f t="shared" si="85"/>
        <v>0</v>
      </c>
      <c r="I54" s="29">
        <f t="shared" si="86"/>
        <v>0</v>
      </c>
      <c r="J54" s="67" t="s">
        <v>168</v>
      </c>
      <c r="K54" s="65" t="s">
        <v>196</v>
      </c>
      <c r="L54" s="124"/>
      <c r="M54" s="41" t="str">
        <f t="shared" si="19"/>
        <v>5.1.2. Cheltuieli conexe organizării şantierului</v>
      </c>
      <c r="N54" s="341"/>
      <c r="O54" s="341"/>
      <c r="P54" s="341"/>
      <c r="Q54" s="341"/>
      <c r="R54" s="28">
        <f t="shared" si="87"/>
        <v>0</v>
      </c>
      <c r="S54" s="3" t="str">
        <f t="shared" si="77"/>
        <v>OK</v>
      </c>
    </row>
    <row r="55" spans="1:19" ht="38.4" customHeight="1" x14ac:dyDescent="0.3">
      <c r="A55" s="267" t="s">
        <v>135</v>
      </c>
      <c r="B55" s="2" t="s">
        <v>136</v>
      </c>
      <c r="C55" s="29">
        <f>SUM(C56:C60)</f>
        <v>0</v>
      </c>
      <c r="D55" s="29">
        <f t="shared" ref="D55:I55" si="88">SUM(D56:D60)</f>
        <v>0</v>
      </c>
      <c r="E55" s="29">
        <f t="shared" si="88"/>
        <v>0</v>
      </c>
      <c r="F55" s="29">
        <f t="shared" si="88"/>
        <v>0</v>
      </c>
      <c r="G55" s="29">
        <f t="shared" si="88"/>
        <v>0</v>
      </c>
      <c r="H55" s="29">
        <f t="shared" si="88"/>
        <v>0</v>
      </c>
      <c r="I55" s="29">
        <f t="shared" si="88"/>
        <v>0</v>
      </c>
      <c r="J55" s="66"/>
      <c r="K55" s="66"/>
      <c r="L55" s="124"/>
      <c r="M55" s="41" t="str">
        <f t="shared" si="19"/>
        <v xml:space="preserve">Comisioane, cote, taxe, costul creditului </v>
      </c>
      <c r="N55" s="332">
        <f t="shared" ref="N55" si="89">SUM(N56:N60)</f>
        <v>0</v>
      </c>
      <c r="O55" s="332">
        <f t="shared" ref="O55" si="90">SUM(O56:O60)</f>
        <v>0</v>
      </c>
      <c r="P55" s="332">
        <f t="shared" ref="P55" si="91">SUM(P56:P60)</f>
        <v>0</v>
      </c>
      <c r="Q55" s="332">
        <f t="shared" ref="Q55" si="92">SUM(Q56:Q60)</f>
        <v>0</v>
      </c>
      <c r="R55" s="332">
        <f t="shared" ref="R55" si="93">SUM(R56:R60)</f>
        <v>0</v>
      </c>
      <c r="S55" s="3" t="str">
        <f t="shared" si="77"/>
        <v>OK</v>
      </c>
    </row>
    <row r="56" spans="1:19" s="88" customFormat="1" ht="40.200000000000003" customHeight="1" x14ac:dyDescent="0.3">
      <c r="A56" s="265"/>
      <c r="B56" s="2" t="s">
        <v>137</v>
      </c>
      <c r="C56" s="191"/>
      <c r="D56" s="191"/>
      <c r="E56" s="29">
        <f>C56+D56</f>
        <v>0</v>
      </c>
      <c r="F56" s="191"/>
      <c r="G56" s="191"/>
      <c r="H56" s="29">
        <f t="shared" si="85"/>
        <v>0</v>
      </c>
      <c r="I56" s="29">
        <f t="shared" si="86"/>
        <v>0</v>
      </c>
      <c r="J56" s="67" t="s">
        <v>191</v>
      </c>
      <c r="K56" s="65" t="s">
        <v>137</v>
      </c>
      <c r="L56" s="124"/>
      <c r="M56" s="41" t="str">
        <f t="shared" si="19"/>
        <v>5.2.1. Comisioanele şi dobânzile aferente creditului băncii finanţatoare</v>
      </c>
      <c r="N56" s="341"/>
      <c r="O56" s="341"/>
      <c r="P56" s="341"/>
      <c r="Q56" s="341"/>
      <c r="R56" s="28">
        <f t="shared" si="87"/>
        <v>0</v>
      </c>
      <c r="S56" s="3" t="str">
        <f t="shared" si="77"/>
        <v>OK</v>
      </c>
    </row>
    <row r="57" spans="1:19" s="88" customFormat="1" ht="50.4" customHeight="1" x14ac:dyDescent="0.3">
      <c r="A57" s="265"/>
      <c r="B57" s="2" t="s">
        <v>138</v>
      </c>
      <c r="C57" s="191"/>
      <c r="D57" s="191"/>
      <c r="E57" s="29">
        <f t="shared" ref="E57:E61" si="94">C57+D57</f>
        <v>0</v>
      </c>
      <c r="F57" s="191"/>
      <c r="G57" s="191"/>
      <c r="H57" s="29">
        <f t="shared" ref="H57:H61" si="95">F57+G57</f>
        <v>0</v>
      </c>
      <c r="I57" s="29">
        <f t="shared" ref="I57:I61" si="96">E57+H57</f>
        <v>0</v>
      </c>
      <c r="J57" s="67" t="s">
        <v>191</v>
      </c>
      <c r="K57" s="65" t="s">
        <v>192</v>
      </c>
      <c r="L57" s="124"/>
      <c r="M57" s="41" t="str">
        <f t="shared" si="19"/>
        <v>5.2.2. Cota aferentă ISC pentru controlul calităţii lucrărilor de construcţii</v>
      </c>
      <c r="N57" s="341"/>
      <c r="O57" s="341"/>
      <c r="P57" s="341"/>
      <c r="Q57" s="341"/>
      <c r="R57" s="28">
        <f t="shared" si="87"/>
        <v>0</v>
      </c>
      <c r="S57" s="3" t="str">
        <f t="shared" si="77"/>
        <v>OK</v>
      </c>
    </row>
    <row r="58" spans="1:19" s="88" customFormat="1" ht="75.599999999999994" customHeight="1" x14ac:dyDescent="0.3">
      <c r="A58" s="265"/>
      <c r="B58" s="2" t="s">
        <v>139</v>
      </c>
      <c r="C58" s="191"/>
      <c r="D58" s="191"/>
      <c r="E58" s="29">
        <f t="shared" si="94"/>
        <v>0</v>
      </c>
      <c r="F58" s="191"/>
      <c r="G58" s="191"/>
      <c r="H58" s="29">
        <f t="shared" si="95"/>
        <v>0</v>
      </c>
      <c r="I58" s="29">
        <f t="shared" si="96"/>
        <v>0</v>
      </c>
      <c r="J58" s="67" t="s">
        <v>191</v>
      </c>
      <c r="K58" s="65" t="s">
        <v>139</v>
      </c>
      <c r="L58" s="124"/>
      <c r="M58" s="41" t="str">
        <f t="shared" si="19"/>
        <v>5.2.3. Cota aferentă ISC pentru controlul statului în amenajarea teritoriului, urbanism şi pentru autorizarea lucrărilor de construcţii</v>
      </c>
      <c r="N58" s="341"/>
      <c r="O58" s="341"/>
      <c r="P58" s="341"/>
      <c r="Q58" s="341"/>
      <c r="R58" s="28">
        <f t="shared" si="87"/>
        <v>0</v>
      </c>
      <c r="S58" s="3" t="str">
        <f t="shared" si="77"/>
        <v>OK</v>
      </c>
    </row>
    <row r="59" spans="1:19" s="88" customFormat="1" ht="38.4" x14ac:dyDescent="0.3">
      <c r="A59" s="265"/>
      <c r="B59" s="2" t="s">
        <v>140</v>
      </c>
      <c r="C59" s="191"/>
      <c r="D59" s="191"/>
      <c r="E59" s="29">
        <f t="shared" si="94"/>
        <v>0</v>
      </c>
      <c r="F59" s="191"/>
      <c r="G59" s="191"/>
      <c r="H59" s="29">
        <f t="shared" si="95"/>
        <v>0</v>
      </c>
      <c r="I59" s="29">
        <f t="shared" si="96"/>
        <v>0</v>
      </c>
      <c r="J59" s="67" t="s">
        <v>191</v>
      </c>
      <c r="K59" s="65" t="s">
        <v>193</v>
      </c>
      <c r="L59" s="124"/>
      <c r="M59" s="41" t="str">
        <f t="shared" si="19"/>
        <v xml:space="preserve">5.2.4. Cota aferentă Casei Sociale a Constructorilor - CSC </v>
      </c>
      <c r="N59" s="341"/>
      <c r="O59" s="341"/>
      <c r="P59" s="341"/>
      <c r="Q59" s="341"/>
      <c r="R59" s="28">
        <f t="shared" si="87"/>
        <v>0</v>
      </c>
      <c r="S59" s="3" t="str">
        <f t="shared" si="77"/>
        <v>OK</v>
      </c>
    </row>
    <row r="60" spans="1:19" s="88" customFormat="1" ht="49.95" customHeight="1" x14ac:dyDescent="0.3">
      <c r="A60" s="265"/>
      <c r="B60" s="2" t="s">
        <v>141</v>
      </c>
      <c r="C60" s="191"/>
      <c r="D60" s="191"/>
      <c r="E60" s="29">
        <f t="shared" si="94"/>
        <v>0</v>
      </c>
      <c r="F60" s="191"/>
      <c r="G60" s="191"/>
      <c r="H60" s="29">
        <f t="shared" si="95"/>
        <v>0</v>
      </c>
      <c r="I60" s="29">
        <f t="shared" si="96"/>
        <v>0</v>
      </c>
      <c r="J60" s="67" t="s">
        <v>191</v>
      </c>
      <c r="K60" s="65" t="s">
        <v>194</v>
      </c>
      <c r="L60" s="124"/>
      <c r="M60" s="41" t="str">
        <f t="shared" si="19"/>
        <v xml:space="preserve">5.2.5. Taxe pentru acorduri, avize conforme şi autorizaţia de construire/desfiinţare </v>
      </c>
      <c r="N60" s="341"/>
      <c r="O60" s="341"/>
      <c r="P60" s="341"/>
      <c r="Q60" s="341"/>
      <c r="R60" s="28">
        <f t="shared" si="87"/>
        <v>0</v>
      </c>
      <c r="S60" s="3" t="str">
        <f t="shared" si="77"/>
        <v>OK</v>
      </c>
    </row>
    <row r="61" spans="1:19" s="40" customFormat="1" ht="67.2" customHeight="1" x14ac:dyDescent="0.3">
      <c r="A61" s="268" t="s">
        <v>142</v>
      </c>
      <c r="B61" s="193" t="s">
        <v>372</v>
      </c>
      <c r="C61" s="191"/>
      <c r="D61" s="191"/>
      <c r="E61" s="29">
        <f t="shared" si="94"/>
        <v>0</v>
      </c>
      <c r="F61" s="191"/>
      <c r="G61" s="191"/>
      <c r="H61" s="29">
        <f t="shared" si="95"/>
        <v>0</v>
      </c>
      <c r="I61" s="29">
        <f t="shared" si="96"/>
        <v>0</v>
      </c>
      <c r="J61" s="67" t="s">
        <v>168</v>
      </c>
      <c r="K61" s="65" t="s">
        <v>190</v>
      </c>
      <c r="L61" s="238" t="str">
        <f>IF(E61&gt;SUM(E10-E6+E13+E50)*Instructiuni!F13,"!!! Atentie prag","")</f>
        <v/>
      </c>
      <c r="M61" s="41" t="str">
        <f t="shared" si="19"/>
        <v>Cheltuielile diverse şi neprevăzute în limita a 10% din valoarea cheltuielilor eligibile cuprinse la capitolele/subcapitolelele 1.2, 1.3, 1.4, 2 și 4 din ghidul solicitantului, cap. 5.3.2.Categorii și plafoane de cheltuieli eligibile</v>
      </c>
      <c r="N61" s="341"/>
      <c r="O61" s="341"/>
      <c r="P61" s="341"/>
      <c r="Q61" s="341"/>
      <c r="R61" s="28">
        <f t="shared" si="87"/>
        <v>0</v>
      </c>
      <c r="S61" s="3" t="str">
        <f t="shared" si="77"/>
        <v>OK</v>
      </c>
    </row>
    <row r="62" spans="1:19" s="88" customFormat="1" ht="38.4" x14ac:dyDescent="0.3">
      <c r="A62" s="265" t="s">
        <v>143</v>
      </c>
      <c r="B62" s="2" t="s">
        <v>144</v>
      </c>
      <c r="C62" s="191"/>
      <c r="D62" s="191"/>
      <c r="E62" s="29">
        <f t="shared" ref="E62" si="97">C62+D62</f>
        <v>0</v>
      </c>
      <c r="F62" s="191"/>
      <c r="G62" s="191"/>
      <c r="H62" s="29">
        <f t="shared" ref="H62" si="98">F62+G62</f>
        <v>0</v>
      </c>
      <c r="I62" s="29">
        <f t="shared" ref="I62" si="99">E62+H62</f>
        <v>0</v>
      </c>
      <c r="J62" s="65" t="s">
        <v>205</v>
      </c>
      <c r="K62" s="65" t="s">
        <v>289</v>
      </c>
      <c r="L62" s="124"/>
      <c r="M62" s="41" t="str">
        <f t="shared" si="19"/>
        <v xml:space="preserve">Cheltuieli pentru informare și publicitate </v>
      </c>
      <c r="N62" s="340"/>
      <c r="O62" s="341"/>
      <c r="P62" s="341"/>
      <c r="Q62" s="341"/>
      <c r="R62" s="28">
        <f t="shared" si="87"/>
        <v>0</v>
      </c>
      <c r="S62" s="3" t="str">
        <f t="shared" si="77"/>
        <v>OK</v>
      </c>
    </row>
    <row r="63" spans="1:19" s="34" customFormat="1" x14ac:dyDescent="0.3">
      <c r="A63" s="258"/>
      <c r="B63" s="31" t="s">
        <v>19</v>
      </c>
      <c r="C63" s="32">
        <f>C62+C61+C55+C52</f>
        <v>0</v>
      </c>
      <c r="D63" s="32">
        <f t="shared" ref="D63:I63" si="100">D62+D61+D55+D52</f>
        <v>0</v>
      </c>
      <c r="E63" s="32">
        <f t="shared" si="100"/>
        <v>0</v>
      </c>
      <c r="F63" s="32">
        <f t="shared" si="100"/>
        <v>0</v>
      </c>
      <c r="G63" s="32">
        <f t="shared" si="100"/>
        <v>0</v>
      </c>
      <c r="H63" s="32">
        <f t="shared" si="100"/>
        <v>0</v>
      </c>
      <c r="I63" s="32">
        <f t="shared" si="100"/>
        <v>0</v>
      </c>
      <c r="J63" s="68"/>
      <c r="K63" s="69"/>
      <c r="L63" s="126"/>
      <c r="M63" s="31" t="str">
        <f t="shared" si="19"/>
        <v>TOTAL CAPITOL 5</v>
      </c>
      <c r="N63" s="336">
        <f t="shared" ref="N63" si="101">N62+N61+N55+N52</f>
        <v>0</v>
      </c>
      <c r="O63" s="336">
        <f t="shared" ref="O63" si="102">O62+O61+O55+O52</f>
        <v>0</v>
      </c>
      <c r="P63" s="336">
        <f t="shared" ref="P63" si="103">P62+P61+P55+P52</f>
        <v>0</v>
      </c>
      <c r="Q63" s="336">
        <f t="shared" ref="Q63" si="104">Q62+Q61+Q55+Q52</f>
        <v>0</v>
      </c>
      <c r="R63" s="336">
        <f t="shared" ref="R63" si="105">R62+R61+R55+R52</f>
        <v>0</v>
      </c>
      <c r="S63" s="3" t="str">
        <f t="shared" si="77"/>
        <v>OK</v>
      </c>
    </row>
    <row r="64" spans="1:19" ht="24" x14ac:dyDescent="0.3">
      <c r="A64" s="257" t="s">
        <v>27</v>
      </c>
      <c r="B64" s="357" t="s">
        <v>145</v>
      </c>
      <c r="C64" s="357"/>
      <c r="D64" s="357"/>
      <c r="E64" s="357"/>
      <c r="F64" s="357"/>
      <c r="G64" s="357"/>
      <c r="H64" s="357"/>
      <c r="I64" s="357"/>
      <c r="J64" s="70"/>
      <c r="K64" s="58"/>
      <c r="L64" s="124"/>
      <c r="M64" s="41" t="str">
        <f t="shared" si="19"/>
        <v>Cheltuieli pentru probe tehnologice şi teste</v>
      </c>
      <c r="N64" s="344"/>
      <c r="O64" s="344"/>
      <c r="P64" s="344"/>
      <c r="Q64" s="344"/>
      <c r="R64" s="28">
        <f t="shared" si="87"/>
        <v>0</v>
      </c>
      <c r="S64" s="3" t="str">
        <f t="shared" si="77"/>
        <v>OK</v>
      </c>
    </row>
    <row r="65" spans="1:20" ht="28.8" x14ac:dyDescent="0.3">
      <c r="A65" s="269" t="s">
        <v>54</v>
      </c>
      <c r="B65" s="30" t="s">
        <v>91</v>
      </c>
      <c r="C65" s="331">
        <v>0</v>
      </c>
      <c r="D65" s="331"/>
      <c r="E65" s="332">
        <f>C65+D65</f>
        <v>0</v>
      </c>
      <c r="F65" s="331"/>
      <c r="G65" s="331"/>
      <c r="H65" s="332">
        <f t="shared" ref="H65:H66" si="106">F65+G65</f>
        <v>0</v>
      </c>
      <c r="I65" s="332">
        <f t="shared" ref="I65:I66" si="107">E65+H65</f>
        <v>0</v>
      </c>
      <c r="J65" s="65" t="s">
        <v>168</v>
      </c>
      <c r="K65" s="65" t="s">
        <v>188</v>
      </c>
      <c r="L65" s="124"/>
      <c r="M65" s="41" t="str">
        <f t="shared" si="19"/>
        <v xml:space="preserve">Pregătirea personalului de exploatare     </v>
      </c>
      <c r="N65" s="340">
        <v>0</v>
      </c>
      <c r="O65" s="340"/>
      <c r="P65" s="340"/>
      <c r="Q65" s="340"/>
      <c r="R65" s="28">
        <f t="shared" si="87"/>
        <v>0</v>
      </c>
      <c r="S65" s="3" t="str">
        <f t="shared" si="77"/>
        <v>OK</v>
      </c>
    </row>
    <row r="66" spans="1:20" ht="28.8" x14ac:dyDescent="0.3">
      <c r="A66" s="269" t="s">
        <v>49</v>
      </c>
      <c r="B66" s="30" t="s">
        <v>92</v>
      </c>
      <c r="C66" s="331"/>
      <c r="D66" s="331"/>
      <c r="E66" s="332">
        <f>C66+D66</f>
        <v>0</v>
      </c>
      <c r="F66" s="331"/>
      <c r="G66" s="331"/>
      <c r="H66" s="332">
        <f t="shared" si="106"/>
        <v>0</v>
      </c>
      <c r="I66" s="332">
        <f t="shared" si="107"/>
        <v>0</v>
      </c>
      <c r="J66" s="65" t="s">
        <v>168</v>
      </c>
      <c r="K66" s="65" t="s">
        <v>189</v>
      </c>
      <c r="L66" s="124"/>
      <c r="M66" s="41" t="str">
        <f t="shared" si="19"/>
        <v xml:space="preserve">Probe tehnologice şi teste                </v>
      </c>
      <c r="N66" s="340">
        <v>0</v>
      </c>
      <c r="O66" s="340"/>
      <c r="P66" s="340"/>
      <c r="Q66" s="340"/>
      <c r="R66" s="28">
        <f t="shared" si="87"/>
        <v>0</v>
      </c>
      <c r="S66" s="3" t="str">
        <f t="shared" si="77"/>
        <v>OK</v>
      </c>
    </row>
    <row r="67" spans="1:20" s="205" customFormat="1" ht="24" customHeight="1" x14ac:dyDescent="0.3">
      <c r="A67" s="203"/>
      <c r="B67" s="31" t="s">
        <v>20</v>
      </c>
      <c r="C67" s="333">
        <f>SUM(C65:C66)</f>
        <v>0</v>
      </c>
      <c r="D67" s="333">
        <f t="shared" ref="D67:I67" si="108">SUM(D65:D66)</f>
        <v>0</v>
      </c>
      <c r="E67" s="333">
        <f t="shared" si="108"/>
        <v>0</v>
      </c>
      <c r="F67" s="333">
        <f t="shared" si="108"/>
        <v>0</v>
      </c>
      <c r="G67" s="333">
        <f t="shared" si="108"/>
        <v>0</v>
      </c>
      <c r="H67" s="333">
        <f t="shared" si="108"/>
        <v>0</v>
      </c>
      <c r="I67" s="333">
        <f t="shared" si="108"/>
        <v>0</v>
      </c>
      <c r="J67" s="203"/>
      <c r="K67" s="203"/>
      <c r="L67" s="204"/>
      <c r="M67" s="31" t="str">
        <f t="shared" si="19"/>
        <v>TOTAL CAPITOL 6</v>
      </c>
      <c r="N67" s="333">
        <f>SUM(N65:N66)</f>
        <v>0</v>
      </c>
      <c r="O67" s="333">
        <f t="shared" ref="O67" si="109">SUM(O65:O66)</f>
        <v>0</v>
      </c>
      <c r="P67" s="333">
        <f t="shared" ref="P67" si="110">SUM(P65:P66)</f>
        <v>0</v>
      </c>
      <c r="Q67" s="333">
        <f t="shared" ref="Q67" si="111">SUM(Q65:Q66)</f>
        <v>0</v>
      </c>
      <c r="R67" s="333">
        <f t="shared" ref="R67" si="112">SUM(R65:R66)</f>
        <v>0</v>
      </c>
      <c r="S67" s="3" t="str">
        <f t="shared" si="77"/>
        <v>OK</v>
      </c>
    </row>
    <row r="68" spans="1:20" ht="36" x14ac:dyDescent="0.3">
      <c r="A68" s="257" t="s">
        <v>62</v>
      </c>
      <c r="B68" s="357" t="s">
        <v>440</v>
      </c>
      <c r="C68" s="357"/>
      <c r="D68" s="357"/>
      <c r="E68" s="357"/>
      <c r="F68" s="357"/>
      <c r="G68" s="357"/>
      <c r="H68" s="357"/>
      <c r="I68" s="357"/>
      <c r="J68" s="70"/>
      <c r="K68" s="58"/>
      <c r="L68" s="124"/>
      <c r="M68" s="41" t="str">
        <f t="shared" ref="M68:M71" si="113">B68</f>
        <v xml:space="preserve">Cheltuieli aferente marjei de buget şi pentru constituirea rezervei de implementare pentru ajustarea de preţ </v>
      </c>
      <c r="N68" s="344"/>
      <c r="O68" s="344"/>
      <c r="P68" s="344"/>
      <c r="Q68" s="344"/>
      <c r="R68" s="28">
        <f t="shared" ref="R68:R70" si="114">SUM(N68:Q68)</f>
        <v>0</v>
      </c>
      <c r="S68" s="3" t="str">
        <f t="shared" ref="S68:S71" si="115">IF(R68=I68,"OK","ERROR")</f>
        <v>OK</v>
      </c>
    </row>
    <row r="69" spans="1:20" ht="68.400000000000006" customHeight="1" x14ac:dyDescent="0.3">
      <c r="A69" s="269" t="s">
        <v>63</v>
      </c>
      <c r="B69" s="350" t="s">
        <v>452</v>
      </c>
      <c r="C69" s="331">
        <v>0</v>
      </c>
      <c r="D69" s="331">
        <v>0</v>
      </c>
      <c r="E69" s="332">
        <f>C69+D69</f>
        <v>0</v>
      </c>
      <c r="F69" s="331">
        <v>0</v>
      </c>
      <c r="G69" s="331">
        <v>0</v>
      </c>
      <c r="H69" s="332">
        <f t="shared" ref="H69:H70" si="116">F69+G69</f>
        <v>0</v>
      </c>
      <c r="I69" s="332">
        <f t="shared" ref="I69:I70" si="117">E69+H69</f>
        <v>0</v>
      </c>
      <c r="J69" s="65" t="s">
        <v>168</v>
      </c>
      <c r="K69" s="65" t="s">
        <v>436</v>
      </c>
      <c r="L69" s="349" t="str">
        <f>IF(E69&gt;SUM(E7+E8+E9+E12+E15+E19+E20+E22+E30+E36+E50+E53)*15%,"!!! Atentie prag","")</f>
        <v/>
      </c>
      <c r="M69" s="41" t="str">
        <f t="shared" si="113"/>
        <v xml:space="preserve">Cheltuieli aferente marjei de buget in limita a 15% din valoarea cumulată a cheltuielilor prevăzute la cap./subcap.  1.2 + 1.3 + 1.4 + 2 + 3.1 +  3.2 + 3.3 + 3.5 + 3.7 + 3.8 + 4 +5.1.1)  </v>
      </c>
      <c r="N69" s="340">
        <v>0</v>
      </c>
      <c r="O69" s="340"/>
      <c r="P69" s="340"/>
      <c r="Q69" s="340"/>
      <c r="R69" s="28">
        <f t="shared" si="114"/>
        <v>0</v>
      </c>
      <c r="S69" s="3" t="str">
        <f t="shared" si="115"/>
        <v>OK</v>
      </c>
    </row>
    <row r="70" spans="1:20" ht="87.6" customHeight="1" x14ac:dyDescent="0.3">
      <c r="A70" s="269" t="s">
        <v>93</v>
      </c>
      <c r="B70" s="350" t="s">
        <v>453</v>
      </c>
      <c r="C70" s="331">
        <v>0</v>
      </c>
      <c r="D70" s="331">
        <v>0</v>
      </c>
      <c r="E70" s="332">
        <f>C70+D70</f>
        <v>0</v>
      </c>
      <c r="F70" s="331">
        <v>0</v>
      </c>
      <c r="G70" s="331">
        <v>0</v>
      </c>
      <c r="H70" s="332">
        <f t="shared" si="116"/>
        <v>0</v>
      </c>
      <c r="I70" s="332">
        <f t="shared" si="117"/>
        <v>0</v>
      </c>
      <c r="J70" s="65" t="s">
        <v>168</v>
      </c>
      <c r="K70" s="65" t="s">
        <v>437</v>
      </c>
      <c r="L70" s="349" t="str">
        <f>IF(E70&gt;SUM(E7+E8+E9+E12+E15+E19+E20+E22+E30+E36+E50+E53)*5%,"!!! Atentie prag","")</f>
        <v/>
      </c>
      <c r="M70" s="41" t="str">
        <f t="shared" si="113"/>
        <v xml:space="preserve">Cheltuieli pentru constituirea rezervei de implementare pentru ajustarea de preţ in limita a 5% din valoarea cumulată a cheltuielilor prevăzute la cap./subcap.  1.2 + 1.3 + 1.4 + 2 + 3.1 +  3.2 + 3.3 + 3.5 + 3.7 + 3.8 + 4 +5.1.1)  </v>
      </c>
      <c r="N70" s="340">
        <v>0</v>
      </c>
      <c r="O70" s="340"/>
      <c r="P70" s="340"/>
      <c r="Q70" s="340"/>
      <c r="R70" s="28">
        <f t="shared" si="114"/>
        <v>0</v>
      </c>
      <c r="S70" s="3" t="str">
        <f t="shared" si="115"/>
        <v>OK</v>
      </c>
    </row>
    <row r="71" spans="1:20" s="205" customFormat="1" ht="24" customHeight="1" x14ac:dyDescent="0.3">
      <c r="A71" s="203"/>
      <c r="B71" s="31" t="s">
        <v>61</v>
      </c>
      <c r="C71" s="333">
        <f>SUM(C69:C70)</f>
        <v>0</v>
      </c>
      <c r="D71" s="333">
        <f t="shared" ref="D71:I71" si="118">SUM(D69:D70)</f>
        <v>0</v>
      </c>
      <c r="E71" s="333">
        <f t="shared" si="118"/>
        <v>0</v>
      </c>
      <c r="F71" s="333">
        <f t="shared" si="118"/>
        <v>0</v>
      </c>
      <c r="G71" s="333">
        <f t="shared" si="118"/>
        <v>0</v>
      </c>
      <c r="H71" s="333">
        <f t="shared" si="118"/>
        <v>0</v>
      </c>
      <c r="I71" s="333">
        <f t="shared" si="118"/>
        <v>0</v>
      </c>
      <c r="J71" s="203"/>
      <c r="K71" s="203"/>
      <c r="L71" s="204"/>
      <c r="M71" s="31" t="str">
        <f t="shared" si="113"/>
        <v>TOTAL CAPITOL 7</v>
      </c>
      <c r="N71" s="333">
        <f>SUM(N69:N70)</f>
        <v>0</v>
      </c>
      <c r="O71" s="333">
        <f t="shared" ref="O71:R71" si="119">SUM(O69:O70)</f>
        <v>0</v>
      </c>
      <c r="P71" s="333">
        <f t="shared" si="119"/>
        <v>0</v>
      </c>
      <c r="Q71" s="333">
        <f t="shared" si="119"/>
        <v>0</v>
      </c>
      <c r="R71" s="333">
        <f t="shared" si="119"/>
        <v>0</v>
      </c>
      <c r="S71" s="3" t="str">
        <f t="shared" si="115"/>
        <v>OK</v>
      </c>
    </row>
    <row r="72" spans="1:20" s="34" customFormat="1" ht="34.200000000000003" customHeight="1" x14ac:dyDescent="0.3">
      <c r="A72" s="80"/>
      <c r="B72" s="79" t="s">
        <v>147</v>
      </c>
      <c r="C72" s="335">
        <f>C67+C63+C50+C42+C13+C10+C71</f>
        <v>0</v>
      </c>
      <c r="D72" s="335">
        <f t="shared" ref="D72:I72" si="120">D67+D63+D50+D42+D13+D10+D71</f>
        <v>0</v>
      </c>
      <c r="E72" s="335">
        <f t="shared" si="120"/>
        <v>0</v>
      </c>
      <c r="F72" s="335">
        <f>F67+F63+F50+F42+F13+F10+F71</f>
        <v>0</v>
      </c>
      <c r="G72" s="335">
        <f t="shared" si="120"/>
        <v>0</v>
      </c>
      <c r="H72" s="335">
        <f t="shared" si="120"/>
        <v>0</v>
      </c>
      <c r="I72" s="335">
        <f t="shared" si="120"/>
        <v>0</v>
      </c>
      <c r="J72" s="80"/>
      <c r="K72" s="80"/>
      <c r="L72" s="126"/>
      <c r="M72" s="79" t="str">
        <f t="shared" si="19"/>
        <v xml:space="preserve">TOTAL DEVIZ GENERAL                                  </v>
      </c>
      <c r="N72" s="335">
        <f>N67+N63+N50+N42+N13+N10+N71</f>
        <v>0</v>
      </c>
      <c r="O72" s="335">
        <f t="shared" ref="O72" si="121">O67+O63+O50+O42+O13+O10+O71</f>
        <v>0</v>
      </c>
      <c r="P72" s="335">
        <f t="shared" ref="P72" si="122">P67+P63+P50+P42+P13+P10+P71</f>
        <v>0</v>
      </c>
      <c r="Q72" s="335">
        <f t="shared" ref="Q72" si="123">Q67+Q63+Q50+Q42+Q13+Q10+Q71</f>
        <v>0</v>
      </c>
      <c r="R72" s="335">
        <f t="shared" ref="R72" si="124">R67+R63+R50+R42+R13+R10+R71</f>
        <v>0</v>
      </c>
      <c r="S72" s="244" t="str">
        <f t="shared" si="77"/>
        <v>OK</v>
      </c>
    </row>
    <row r="73" spans="1:20" s="34" customFormat="1" ht="39" customHeight="1" x14ac:dyDescent="0.3">
      <c r="A73" s="64"/>
      <c r="B73" s="31" t="s">
        <v>146</v>
      </c>
      <c r="C73" s="336">
        <f>C7+C8+C9+C12+C44+C45+C53</f>
        <v>0</v>
      </c>
      <c r="D73" s="336">
        <f>D7+D8+D9+D12+D44+D45+D53</f>
        <v>0</v>
      </c>
      <c r="E73" s="336">
        <f t="shared" ref="E73:I73" si="125">E7+E8+E9+E12+E44+E45+E53</f>
        <v>0</v>
      </c>
      <c r="F73" s="336">
        <f t="shared" si="125"/>
        <v>0</v>
      </c>
      <c r="G73" s="336">
        <f t="shared" si="125"/>
        <v>0</v>
      </c>
      <c r="H73" s="336">
        <f t="shared" si="125"/>
        <v>0</v>
      </c>
      <c r="I73" s="336">
        <f t="shared" si="125"/>
        <v>0</v>
      </c>
      <c r="J73" s="64"/>
      <c r="K73" s="64"/>
      <c r="L73" s="126"/>
      <c r="M73" s="31" t="str">
        <f t="shared" si="19"/>
        <v>din care:   C + M (1.2 + 1.3 +1.4 + 2 + 4.1 + 4.2 + 5.1.1)</v>
      </c>
      <c r="N73" s="336">
        <f>N7+N8+N9+N12+N44+N45+N53</f>
        <v>0</v>
      </c>
      <c r="O73" s="336">
        <f>O7+O8+O9+O12+O44+O45+O53</f>
        <v>0</v>
      </c>
      <c r="P73" s="336">
        <f>P7+P8+P9+P12+P44+P45+P53</f>
        <v>0</v>
      </c>
      <c r="Q73" s="336">
        <f>Q7+Q8+Q9+Q12+Q44+Q45+Q53</f>
        <v>0</v>
      </c>
      <c r="R73" s="28">
        <f t="shared" si="87"/>
        <v>0</v>
      </c>
      <c r="S73" s="3" t="str">
        <f t="shared" si="77"/>
        <v>OK</v>
      </c>
    </row>
    <row r="74" spans="1:20" s="40" customFormat="1" ht="21.6" customHeight="1" x14ac:dyDescent="0.3">
      <c r="A74" s="270" t="s">
        <v>441</v>
      </c>
      <c r="B74" s="357" t="s">
        <v>250</v>
      </c>
      <c r="C74" s="359"/>
      <c r="D74" s="359"/>
      <c r="E74" s="359"/>
      <c r="F74" s="359"/>
      <c r="G74" s="359"/>
      <c r="H74" s="359"/>
      <c r="I74" s="359"/>
      <c r="J74" s="71"/>
      <c r="K74" s="71"/>
      <c r="L74" s="124"/>
      <c r="M74" s="371" t="str">
        <f t="shared" si="19"/>
        <v xml:space="preserve">Cheltuiel specifice prioritatii </v>
      </c>
      <c r="N74" s="371"/>
      <c r="O74" s="371"/>
      <c r="P74" s="371"/>
      <c r="Q74" s="371"/>
      <c r="R74" s="371"/>
      <c r="S74" s="3" t="str">
        <f t="shared" si="77"/>
        <v>OK</v>
      </c>
    </row>
    <row r="75" spans="1:20" s="94" customFormat="1" ht="66.599999999999994" customHeight="1" x14ac:dyDescent="0.3">
      <c r="A75" s="270" t="s">
        <v>442</v>
      </c>
      <c r="B75" s="2" t="s">
        <v>414</v>
      </c>
      <c r="C75" s="331"/>
      <c r="D75" s="331"/>
      <c r="E75" s="332">
        <f>C75+D75</f>
        <v>0</v>
      </c>
      <c r="F75" s="331"/>
      <c r="G75" s="331"/>
      <c r="H75" s="332">
        <f>F75+G75</f>
        <v>0</v>
      </c>
      <c r="I75" s="332">
        <f>E75+H75</f>
        <v>0</v>
      </c>
      <c r="J75" s="65" t="s">
        <v>205</v>
      </c>
      <c r="K75" s="65" t="s">
        <v>289</v>
      </c>
      <c r="L75" s="134"/>
      <c r="M75" s="41" t="str">
        <f t="shared" si="19"/>
        <v>Cheltuieli cu activități specifice de cooperare la nivel de proiecte, cu țări din cadrul UE sau cu țările candidate</v>
      </c>
      <c r="N75" s="345"/>
      <c r="O75" s="345"/>
      <c r="P75" s="345"/>
      <c r="Q75" s="345"/>
      <c r="R75" s="245">
        <f t="shared" si="87"/>
        <v>0</v>
      </c>
      <c r="S75" s="3" t="str">
        <f t="shared" si="77"/>
        <v>OK</v>
      </c>
    </row>
    <row r="76" spans="1:20" s="34" customFormat="1" ht="19.8" customHeight="1" x14ac:dyDescent="0.3">
      <c r="A76" s="258"/>
      <c r="B76" s="31" t="s">
        <v>443</v>
      </c>
      <c r="C76" s="336">
        <f>C75</f>
        <v>0</v>
      </c>
      <c r="D76" s="336">
        <f t="shared" ref="D76:I76" si="126">D75</f>
        <v>0</v>
      </c>
      <c r="E76" s="336">
        <f t="shared" si="126"/>
        <v>0</v>
      </c>
      <c r="F76" s="336">
        <f t="shared" si="126"/>
        <v>0</v>
      </c>
      <c r="G76" s="336">
        <f t="shared" si="126"/>
        <v>0</v>
      </c>
      <c r="H76" s="336">
        <f t="shared" si="126"/>
        <v>0</v>
      </c>
      <c r="I76" s="336">
        <f t="shared" si="126"/>
        <v>0</v>
      </c>
      <c r="J76" s="72"/>
      <c r="K76" s="72"/>
      <c r="L76" s="127"/>
      <c r="M76" s="41" t="str">
        <f t="shared" si="19"/>
        <v>TOTAL CAPITOL 8</v>
      </c>
      <c r="N76" s="336">
        <f t="shared" ref="N76" si="127">N75</f>
        <v>0</v>
      </c>
      <c r="O76" s="336">
        <f t="shared" ref="O76" si="128">O75</f>
        <v>0</v>
      </c>
      <c r="P76" s="336">
        <f t="shared" ref="P76" si="129">P75</f>
        <v>0</v>
      </c>
      <c r="Q76" s="336">
        <f t="shared" ref="Q76" si="130">Q75</f>
        <v>0</v>
      </c>
      <c r="R76" s="336">
        <f t="shared" ref="R76" si="131">R75</f>
        <v>0</v>
      </c>
      <c r="S76" s="33" t="str">
        <f>IF(R76=I76,"OK","ERROR")</f>
        <v>OK</v>
      </c>
    </row>
    <row r="77" spans="1:20" s="44" customFormat="1" ht="33" customHeight="1" x14ac:dyDescent="0.3">
      <c r="A77" s="271"/>
      <c r="B77" s="77" t="s">
        <v>149</v>
      </c>
      <c r="C77" s="337">
        <f>C76+C72</f>
        <v>0</v>
      </c>
      <c r="D77" s="337">
        <f t="shared" ref="D77:I77" si="132">D76+D72</f>
        <v>0</v>
      </c>
      <c r="E77" s="337">
        <f t="shared" si="132"/>
        <v>0</v>
      </c>
      <c r="F77" s="337">
        <f t="shared" si="132"/>
        <v>0</v>
      </c>
      <c r="G77" s="337">
        <f t="shared" si="132"/>
        <v>0</v>
      </c>
      <c r="H77" s="338">
        <f t="shared" si="132"/>
        <v>0</v>
      </c>
      <c r="I77" s="337">
        <f t="shared" si="132"/>
        <v>0</v>
      </c>
      <c r="J77" s="78"/>
      <c r="K77" s="78"/>
      <c r="L77" s="127"/>
      <c r="M77" s="77" t="s">
        <v>149</v>
      </c>
      <c r="N77" s="337">
        <f>N76+N72</f>
        <v>0</v>
      </c>
      <c r="O77" s="337">
        <f t="shared" ref="O77:Q77" si="133">O76+O72</f>
        <v>0</v>
      </c>
      <c r="P77" s="337">
        <f t="shared" si="133"/>
        <v>0</v>
      </c>
      <c r="Q77" s="337">
        <f t="shared" si="133"/>
        <v>0</v>
      </c>
      <c r="R77" s="337">
        <f>R76+R72</f>
        <v>0</v>
      </c>
      <c r="S77" s="3" t="str">
        <f>IF(R77=I77,"OK","ERROR")</f>
        <v>OK</v>
      </c>
    </row>
    <row r="78" spans="1:20" s="94" customFormat="1" ht="36.6" customHeight="1" x14ac:dyDescent="0.3">
      <c r="A78" s="259"/>
      <c r="B78" s="93" t="s">
        <v>289</v>
      </c>
      <c r="C78" s="332">
        <f t="shared" ref="C78:I78" si="134">C75+C62+C35+C34+C33+C32+C29</f>
        <v>0</v>
      </c>
      <c r="D78" s="332">
        <f t="shared" si="134"/>
        <v>0</v>
      </c>
      <c r="E78" s="332">
        <f t="shared" si="134"/>
        <v>0</v>
      </c>
      <c r="F78" s="332">
        <f t="shared" si="134"/>
        <v>0</v>
      </c>
      <c r="G78" s="332">
        <f t="shared" si="134"/>
        <v>0</v>
      </c>
      <c r="H78" s="332">
        <f t="shared" si="134"/>
        <v>0</v>
      </c>
      <c r="I78" s="332">
        <f t="shared" si="134"/>
        <v>0</v>
      </c>
      <c r="J78" s="296" t="str">
        <f>IF(E78&gt;SUM(E10+E13+E15+E19+E20+E21+E22+E36+E50+E63-E62+E67+E71)*Instructiuni!F18,"!!! Atentie prag","")</f>
        <v/>
      </c>
      <c r="K78" s="199"/>
      <c r="L78" s="200"/>
      <c r="M78" s="201"/>
      <c r="N78" s="346"/>
      <c r="O78" s="332"/>
      <c r="P78" s="332"/>
      <c r="Q78" s="332"/>
      <c r="R78" s="332"/>
      <c r="S78" s="202"/>
    </row>
    <row r="79" spans="1:20" s="44" customFormat="1" ht="9.6" customHeight="1" x14ac:dyDescent="0.3">
      <c r="A79" s="272"/>
      <c r="B79" s="41"/>
      <c r="C79" s="42"/>
      <c r="D79" s="42"/>
      <c r="E79" s="42"/>
      <c r="F79" s="42"/>
      <c r="G79" s="42"/>
      <c r="H79" s="42"/>
      <c r="I79" s="42"/>
      <c r="J79" s="365"/>
      <c r="K79" s="365"/>
      <c r="L79" s="127"/>
      <c r="M79" s="128"/>
      <c r="N79" s="95"/>
      <c r="O79" s="96"/>
      <c r="P79" s="96"/>
      <c r="Q79" s="96"/>
      <c r="R79" s="96"/>
      <c r="S79" s="3"/>
    </row>
    <row r="80" spans="1:20" ht="28.2" customHeight="1" x14ac:dyDescent="0.3">
      <c r="A80" s="273" t="s">
        <v>31</v>
      </c>
      <c r="B80" s="119" t="s">
        <v>11</v>
      </c>
      <c r="C80" s="120" t="s">
        <v>28</v>
      </c>
      <c r="D80" s="45"/>
      <c r="E80" s="45"/>
      <c r="F80" s="45"/>
      <c r="G80" s="45"/>
      <c r="H80" s="46"/>
      <c r="I80" s="45"/>
      <c r="J80" s="73"/>
      <c r="K80" s="73"/>
      <c r="L80" s="130"/>
      <c r="M80" s="129" t="s">
        <v>162</v>
      </c>
      <c r="N80" s="97" t="e">
        <f>N77/$I$77</f>
        <v>#DIV/0!</v>
      </c>
      <c r="O80" s="98" t="e">
        <f>O77/$I$77</f>
        <v>#DIV/0!</v>
      </c>
      <c r="P80" s="98" t="e">
        <f>P77/$I$77</f>
        <v>#DIV/0!</v>
      </c>
      <c r="Q80" s="98" t="e">
        <f>Q77/$I$77</f>
        <v>#DIV/0!</v>
      </c>
      <c r="R80" s="98" t="e">
        <f>SUM(N80:Q80)</f>
        <v>#DIV/0!</v>
      </c>
      <c r="S80" s="3"/>
      <c r="T80" s="40"/>
    </row>
    <row r="81" spans="1:20" ht="28.95" customHeight="1" x14ac:dyDescent="0.3">
      <c r="A81" s="274" t="s">
        <v>12</v>
      </c>
      <c r="B81" s="23" t="s">
        <v>13</v>
      </c>
      <c r="C81" s="47">
        <f>I77</f>
        <v>0</v>
      </c>
      <c r="D81" s="4"/>
      <c r="E81" s="5"/>
      <c r="F81" s="5"/>
      <c r="G81" s="5"/>
      <c r="H81" s="7"/>
      <c r="I81" s="8"/>
      <c r="J81" s="74"/>
      <c r="K81" s="73"/>
      <c r="L81" s="130"/>
      <c r="M81" s="129" t="s">
        <v>64</v>
      </c>
      <c r="N81" s="99">
        <f>N77-N83</f>
        <v>0</v>
      </c>
      <c r="O81" s="99">
        <f>O77-O83</f>
        <v>0</v>
      </c>
      <c r="P81" s="99">
        <f>P77-P83</f>
        <v>0</v>
      </c>
      <c r="Q81" s="99">
        <f>Q77-Q83</f>
        <v>0</v>
      </c>
      <c r="R81" s="100">
        <f t="shared" ref="R81:R84" si="135">SUM(N81:Q81)</f>
        <v>0</v>
      </c>
      <c r="S81" s="3"/>
      <c r="T81" s="40"/>
    </row>
    <row r="82" spans="1:20" ht="24" x14ac:dyDescent="0.3">
      <c r="A82" s="274" t="s">
        <v>32</v>
      </c>
      <c r="B82" s="18" t="s">
        <v>37</v>
      </c>
      <c r="C82" s="19">
        <f>H77</f>
        <v>0</v>
      </c>
      <c r="D82" s="361"/>
      <c r="E82" s="362"/>
      <c r="F82" s="362"/>
      <c r="G82" s="362"/>
      <c r="H82" s="362"/>
      <c r="I82" s="45"/>
      <c r="J82" s="73"/>
      <c r="K82" s="73"/>
      <c r="L82" s="130"/>
      <c r="M82" s="129" t="s">
        <v>150</v>
      </c>
      <c r="N82" s="97" t="e">
        <f>N81/$E$77</f>
        <v>#DIV/0!</v>
      </c>
      <c r="O82" s="97" t="e">
        <f>O81/$E$77</f>
        <v>#DIV/0!</v>
      </c>
      <c r="P82" s="97" t="e">
        <f>P81/$E$77</f>
        <v>#DIV/0!</v>
      </c>
      <c r="Q82" s="97" t="e">
        <f>Q81/$E$77</f>
        <v>#DIV/0!</v>
      </c>
      <c r="R82" s="98" t="e">
        <f>SUM(N82:Q82)</f>
        <v>#DIV/0!</v>
      </c>
      <c r="S82" s="3"/>
      <c r="T82" s="40"/>
    </row>
    <row r="83" spans="1:20" ht="21.6" customHeight="1" x14ac:dyDescent="0.3">
      <c r="A83" s="274" t="s">
        <v>33</v>
      </c>
      <c r="B83" s="18" t="s">
        <v>14</v>
      </c>
      <c r="C83" s="19">
        <f>E77</f>
        <v>0</v>
      </c>
      <c r="D83" s="324" t="str">
        <f>IF(C83/Instructiuni!D64&gt;10000000,"!!! Atentie depașire valoare maxima eligibilă ","")</f>
        <v/>
      </c>
      <c r="E83" s="325"/>
      <c r="F83" s="5"/>
      <c r="G83" s="5"/>
      <c r="H83" s="5"/>
      <c r="I83" s="48"/>
      <c r="J83" s="73"/>
      <c r="K83" s="73"/>
      <c r="L83" s="130"/>
      <c r="M83" s="129" t="s">
        <v>65</v>
      </c>
      <c r="N83" s="135"/>
      <c r="O83" s="135"/>
      <c r="P83" s="135"/>
      <c r="Q83" s="135"/>
      <c r="R83" s="100">
        <f>SUM(N83:Q83)</f>
        <v>0</v>
      </c>
      <c r="S83" s="3" t="str">
        <f>IF(R83=H77,"OK","ERROR")</f>
        <v>OK</v>
      </c>
      <c r="T83" s="51"/>
    </row>
    <row r="84" spans="1:20" ht="19.95" customHeight="1" x14ac:dyDescent="0.3">
      <c r="A84" s="274" t="s">
        <v>15</v>
      </c>
      <c r="B84" s="23" t="s">
        <v>16</v>
      </c>
      <c r="C84" s="47">
        <f>SUM(C85:C86)</f>
        <v>0</v>
      </c>
      <c r="D84" s="363"/>
      <c r="E84" s="364"/>
      <c r="F84" s="364"/>
      <c r="G84" s="364"/>
      <c r="H84" s="364"/>
      <c r="I84" s="45"/>
      <c r="J84" s="73"/>
      <c r="K84" s="73"/>
      <c r="L84" s="130"/>
      <c r="M84" s="129" t="s">
        <v>251</v>
      </c>
      <c r="N84" s="135"/>
      <c r="O84" s="135"/>
      <c r="P84" s="135"/>
      <c r="Q84" s="135"/>
      <c r="R84" s="100">
        <f t="shared" si="135"/>
        <v>0</v>
      </c>
      <c r="S84" s="3" t="str">
        <f>IF(R84=D77+G77,"OK","ERROR")</f>
        <v>OK</v>
      </c>
      <c r="T84" s="51"/>
    </row>
    <row r="85" spans="1:20" ht="24" x14ac:dyDescent="0.3">
      <c r="A85" s="274" t="s">
        <v>34</v>
      </c>
      <c r="B85" s="18" t="s">
        <v>17</v>
      </c>
      <c r="C85" s="300"/>
      <c r="D85" s="366" t="str">
        <f>IF(C85&lt;C83*2%,"!!! Contribuția la cheltuielile eligibile nu este de minimum 2%","")</f>
        <v/>
      </c>
      <c r="E85" s="367"/>
      <c r="F85" s="367"/>
      <c r="G85" s="367"/>
      <c r="H85" s="367"/>
      <c r="I85" s="367"/>
      <c r="J85" s="367"/>
      <c r="K85" s="75"/>
      <c r="M85" s="129" t="s">
        <v>16</v>
      </c>
      <c r="N85" s="136" t="e">
        <f>N86+N87</f>
        <v>#DIV/0!</v>
      </c>
      <c r="O85" s="136" t="e">
        <f t="shared" ref="O85:Q85" si="136">O86+O87</f>
        <v>#DIV/0!</v>
      </c>
      <c r="P85" s="136" t="e">
        <f t="shared" si="136"/>
        <v>#DIV/0!</v>
      </c>
      <c r="Q85" s="136" t="e">
        <f t="shared" si="136"/>
        <v>#DIV/0!</v>
      </c>
      <c r="R85" s="294" t="e">
        <f>SUM(N85:Q85)</f>
        <v>#DIV/0!</v>
      </c>
      <c r="S85" s="3" t="e">
        <f>IF(R85=C84,"OK","ERROR")</f>
        <v>#DIV/0!</v>
      </c>
      <c r="T85" s="295"/>
    </row>
    <row r="86" spans="1:20" ht="36" x14ac:dyDescent="0.3">
      <c r="A86" s="274" t="s">
        <v>35</v>
      </c>
      <c r="B86" s="18" t="s">
        <v>36</v>
      </c>
      <c r="C86" s="19">
        <f>H77</f>
        <v>0</v>
      </c>
      <c r="D86" s="45"/>
      <c r="E86" s="49"/>
      <c r="F86" s="360"/>
      <c r="G86" s="360"/>
      <c r="H86" s="360"/>
      <c r="I86" s="360"/>
      <c r="J86" s="360"/>
      <c r="K86" s="75"/>
      <c r="M86" s="129" t="s">
        <v>17</v>
      </c>
      <c r="N86" s="136" t="e">
        <f>ROUND(N82*$C$85,2)</f>
        <v>#DIV/0!</v>
      </c>
      <c r="O86" s="136" t="e">
        <f>ROUND(O82*$C$85,2)</f>
        <v>#DIV/0!</v>
      </c>
      <c r="P86" s="136" t="e">
        <f>ROUND(P82*$C$85,2)</f>
        <v>#DIV/0!</v>
      </c>
      <c r="Q86" s="136" t="e">
        <f>ROUND(Q82*$C$85,2)</f>
        <v>#DIV/0!</v>
      </c>
      <c r="R86" s="294" t="e">
        <f t="shared" ref="R86:R92" si="137">SUM(N86:Q86)</f>
        <v>#DIV/0!</v>
      </c>
      <c r="S86" s="3" t="e">
        <f>IF(R86=C85,"OK","ERROR")</f>
        <v>#DIV/0!</v>
      </c>
      <c r="T86" s="40"/>
    </row>
    <row r="87" spans="1:20" ht="33" customHeight="1" x14ac:dyDescent="0.3">
      <c r="A87" s="274" t="s">
        <v>10</v>
      </c>
      <c r="B87" s="23" t="s">
        <v>18</v>
      </c>
      <c r="C87" s="47">
        <f>C81-C84</f>
        <v>0</v>
      </c>
      <c r="D87" s="368" t="str">
        <f>IF(C87&gt;C83*98%,"!!! Atentie valoare maxima eligibila","")</f>
        <v/>
      </c>
      <c r="E87" s="369"/>
      <c r="F87" s="369"/>
      <c r="G87" s="369"/>
      <c r="H87" s="369"/>
      <c r="I87" s="369"/>
      <c r="J87" s="369"/>
      <c r="K87" s="73"/>
      <c r="M87" s="129" t="s">
        <v>36</v>
      </c>
      <c r="N87" s="136">
        <f>N83</f>
        <v>0</v>
      </c>
      <c r="O87" s="136">
        <f>O83</f>
        <v>0</v>
      </c>
      <c r="P87" s="136">
        <f>P83</f>
        <v>0</v>
      </c>
      <c r="Q87" s="136">
        <f>Q83</f>
        <v>0</v>
      </c>
      <c r="R87" s="294">
        <f t="shared" si="137"/>
        <v>0</v>
      </c>
      <c r="S87" s="3" t="str">
        <f>IF(R87=C86,"OK","ERROR")</f>
        <v>OK</v>
      </c>
      <c r="T87" s="40"/>
    </row>
    <row r="88" spans="1:20" ht="32.4" customHeight="1" x14ac:dyDescent="0.3">
      <c r="A88" s="275"/>
      <c r="B88" s="248"/>
      <c r="C88" s="217"/>
      <c r="D88" s="50"/>
      <c r="E88" s="50"/>
      <c r="F88" s="50"/>
      <c r="G88" s="50"/>
      <c r="H88" s="50"/>
      <c r="I88" s="50"/>
      <c r="J88" s="74"/>
      <c r="K88" s="73"/>
      <c r="L88" s="130"/>
      <c r="M88" s="129" t="s">
        <v>18</v>
      </c>
      <c r="N88" s="136" t="str">
        <f>IFERROR($C$87*$N$82,"")</f>
        <v/>
      </c>
      <c r="O88" s="136" t="str">
        <f>IFERROR($C$87*$O$82,"")</f>
        <v/>
      </c>
      <c r="P88" s="136" t="str">
        <f>IFERROR($C$87*$P$82,"")</f>
        <v/>
      </c>
      <c r="Q88" s="136" t="str">
        <f>IFERROR($C$87*$Q$82,"")</f>
        <v/>
      </c>
      <c r="R88" s="100">
        <f>SUM(N88:Q88)</f>
        <v>0</v>
      </c>
      <c r="S88" s="56">
        <f>R88-C87</f>
        <v>0</v>
      </c>
      <c r="T88" s="295"/>
    </row>
    <row r="89" spans="1:20" ht="48" x14ac:dyDescent="0.3">
      <c r="A89" s="276" t="s">
        <v>74</v>
      </c>
      <c r="B89" s="53" t="s">
        <v>66</v>
      </c>
      <c r="C89" s="113" t="s">
        <v>67</v>
      </c>
      <c r="D89" s="114" t="s">
        <v>68</v>
      </c>
      <c r="E89" s="114" t="s">
        <v>73</v>
      </c>
      <c r="F89" s="114" t="s">
        <v>17</v>
      </c>
      <c r="G89" s="111"/>
      <c r="H89" s="105"/>
      <c r="I89" s="106"/>
      <c r="J89" s="107"/>
      <c r="K89" s="107"/>
      <c r="L89" s="130"/>
      <c r="M89" s="129" t="s">
        <v>163</v>
      </c>
      <c r="N89" s="297" t="e">
        <f>ROUND(N85,2)</f>
        <v>#DIV/0!</v>
      </c>
      <c r="O89" s="297" t="e">
        <f>ROUND(O85,2)</f>
        <v>#DIV/0!</v>
      </c>
      <c r="P89" s="297" t="e">
        <f>ROUND(P85,2)</f>
        <v>#DIV/0!</v>
      </c>
      <c r="Q89" s="297" t="e">
        <f>ROUND(Q85,2)</f>
        <v>#DIV/0!</v>
      </c>
      <c r="R89" s="100" t="e">
        <f t="shared" si="137"/>
        <v>#DIV/0!</v>
      </c>
      <c r="S89" s="3"/>
      <c r="T89" s="40"/>
    </row>
    <row r="90" spans="1:20" ht="12" customHeight="1" x14ac:dyDescent="0.3">
      <c r="A90" s="277" t="s">
        <v>41</v>
      </c>
      <c r="B90" s="370" t="s">
        <v>420</v>
      </c>
      <c r="C90" s="115">
        <f>C83</f>
        <v>0</v>
      </c>
      <c r="D90" s="102">
        <f>ROUNDUP(E77,2)</f>
        <v>0</v>
      </c>
      <c r="E90" s="116">
        <v>0.02</v>
      </c>
      <c r="F90" s="347">
        <f>C90*E90</f>
        <v>0</v>
      </c>
      <c r="G90" s="348"/>
      <c r="H90" s="106"/>
      <c r="I90" s="81"/>
      <c r="J90" s="107"/>
      <c r="K90" s="107"/>
      <c r="M90" s="129" t="s">
        <v>164</v>
      </c>
      <c r="N90" s="298"/>
      <c r="O90" s="299"/>
      <c r="P90" s="299"/>
      <c r="Q90" s="299"/>
      <c r="R90" s="100">
        <f t="shared" si="137"/>
        <v>0</v>
      </c>
      <c r="S90" s="3"/>
      <c r="T90" s="40"/>
    </row>
    <row r="91" spans="1:20" ht="43.2" customHeight="1" x14ac:dyDescent="0.3">
      <c r="A91" s="278"/>
      <c r="B91" s="370"/>
      <c r="C91" s="250"/>
      <c r="D91" s="251"/>
      <c r="E91" s="252"/>
      <c r="F91" s="253"/>
      <c r="G91" s="254"/>
      <c r="H91" s="106"/>
      <c r="I91" s="81"/>
      <c r="J91" s="107"/>
      <c r="K91" s="107"/>
      <c r="M91" s="129" t="s">
        <v>165</v>
      </c>
      <c r="N91" s="298"/>
      <c r="O91" s="299"/>
      <c r="P91" s="299"/>
      <c r="Q91" s="299"/>
      <c r="R91" s="100">
        <f t="shared" si="137"/>
        <v>0</v>
      </c>
      <c r="S91" s="3"/>
      <c r="T91" s="40"/>
    </row>
    <row r="92" spans="1:20" ht="58.2" customHeight="1" x14ac:dyDescent="0.3">
      <c r="A92" s="280"/>
      <c r="B92" s="370"/>
      <c r="C92" s="282"/>
      <c r="D92" s="283"/>
      <c r="E92" s="284"/>
      <c r="F92" s="285"/>
      <c r="G92" s="81"/>
      <c r="H92" s="106"/>
      <c r="I92" s="81"/>
      <c r="J92" s="108"/>
      <c r="K92" s="109"/>
      <c r="N92" s="56" t="e">
        <f>IF(N89=(N90+N91),"OK","ERROR")</f>
        <v>#DIV/0!</v>
      </c>
      <c r="O92" s="56" t="e">
        <f t="shared" ref="O92:Q92" si="138">IF(O89=(O90+O91),"OK","ERROR")</f>
        <v>#DIV/0!</v>
      </c>
      <c r="P92" s="56" t="e">
        <f t="shared" si="138"/>
        <v>#DIV/0!</v>
      </c>
      <c r="Q92" s="56" t="e">
        <f t="shared" si="138"/>
        <v>#DIV/0!</v>
      </c>
      <c r="R92" s="100" t="e">
        <f t="shared" si="137"/>
        <v>#DIV/0!</v>
      </c>
      <c r="S92" s="3"/>
      <c r="T92" s="40"/>
    </row>
    <row r="93" spans="1:20" s="317" customFormat="1" ht="22.95" hidden="1" customHeight="1" x14ac:dyDescent="0.3">
      <c r="A93" s="358"/>
      <c r="B93" s="305"/>
      <c r="C93" s="306"/>
      <c r="D93" s="307"/>
      <c r="E93" s="308"/>
      <c r="F93" s="309"/>
      <c r="G93" s="112"/>
      <c r="H93" s="112"/>
      <c r="I93" s="112"/>
      <c r="J93" s="310"/>
      <c r="K93" s="311"/>
      <c r="L93" s="312"/>
      <c r="M93" s="305"/>
      <c r="N93" s="313"/>
      <c r="O93" s="313"/>
      <c r="P93" s="313"/>
      <c r="Q93" s="313"/>
      <c r="R93" s="314"/>
      <c r="S93" s="315"/>
      <c r="T93" s="316"/>
    </row>
    <row r="94" spans="1:20" s="292" customFormat="1" hidden="1" x14ac:dyDescent="0.3">
      <c r="A94" s="358"/>
      <c r="B94" s="281"/>
      <c r="C94" s="321"/>
      <c r="D94" s="283"/>
      <c r="E94" s="284"/>
      <c r="F94" s="285"/>
      <c r="G94" s="106"/>
      <c r="H94" s="106"/>
      <c r="I94" s="106"/>
      <c r="J94" s="107"/>
      <c r="K94" s="109"/>
      <c r="L94" s="286"/>
      <c r="M94" s="287"/>
      <c r="N94" s="288">
        <f>N77-N84-N61</f>
        <v>0</v>
      </c>
      <c r="O94" s="288">
        <f>O77-O84-O61</f>
        <v>0</v>
      </c>
      <c r="P94" s="288">
        <f>P77-P84-P61</f>
        <v>0</v>
      </c>
      <c r="Q94" s="288">
        <f>Q77-Q84-Q61</f>
        <v>0</v>
      </c>
      <c r="R94" s="289"/>
      <c r="S94" s="290"/>
      <c r="T94" s="291"/>
    </row>
    <row r="95" spans="1:20" s="292" customFormat="1" ht="31.95" hidden="1" customHeight="1" x14ac:dyDescent="0.3">
      <c r="A95" s="280"/>
      <c r="B95" s="281"/>
      <c r="C95" s="45"/>
      <c r="D95" s="45"/>
      <c r="E95" s="45"/>
      <c r="F95" s="45"/>
      <c r="G95" s="106"/>
      <c r="H95" s="106"/>
      <c r="I95" s="106"/>
      <c r="J95" s="110"/>
      <c r="K95" s="109"/>
      <c r="L95" s="286"/>
      <c r="M95" s="281"/>
      <c r="N95" s="293"/>
      <c r="O95" s="293"/>
      <c r="P95" s="293"/>
      <c r="Q95" s="293"/>
      <c r="R95" s="289"/>
      <c r="S95" s="290"/>
      <c r="T95" s="291"/>
    </row>
    <row r="96" spans="1:20" s="292" customFormat="1" hidden="1" x14ac:dyDescent="0.3">
      <c r="A96" s="280"/>
      <c r="B96" s="281"/>
      <c r="C96" s="45"/>
      <c r="D96" s="45"/>
      <c r="E96" s="45"/>
      <c r="F96" s="45"/>
      <c r="G96" s="106"/>
      <c r="H96" s="106"/>
      <c r="I96" s="106"/>
      <c r="J96" s="110"/>
      <c r="K96" s="109"/>
      <c r="L96" s="286"/>
      <c r="M96" s="281"/>
      <c r="N96" s="322"/>
      <c r="O96" s="322"/>
      <c r="P96" s="322"/>
      <c r="Q96" s="322"/>
      <c r="R96" s="322"/>
      <c r="T96" s="291"/>
    </row>
    <row r="97" spans="1:20" s="292" customFormat="1" hidden="1" x14ac:dyDescent="0.3">
      <c r="A97" s="280"/>
      <c r="B97" s="281"/>
      <c r="C97" s="45"/>
      <c r="D97" s="45"/>
      <c r="E97" s="45"/>
      <c r="F97" s="45"/>
      <c r="G97" s="106"/>
      <c r="H97" s="106"/>
      <c r="I97" s="106"/>
      <c r="J97" s="107"/>
      <c r="K97" s="107"/>
      <c r="L97" s="286"/>
      <c r="M97" s="281"/>
      <c r="N97" s="322"/>
      <c r="O97" s="322"/>
      <c r="P97" s="322"/>
      <c r="Q97" s="322"/>
      <c r="R97" s="322"/>
      <c r="T97" s="291"/>
    </row>
    <row r="98" spans="1:20" s="292" customFormat="1" hidden="1" x14ac:dyDescent="0.3">
      <c r="A98" s="280"/>
      <c r="B98" s="281"/>
      <c r="C98" s="45"/>
      <c r="D98" s="45"/>
      <c r="E98" s="45"/>
      <c r="F98" s="45"/>
      <c r="G98" s="106"/>
      <c r="H98" s="106"/>
      <c r="I98" s="106"/>
      <c r="J98" s="107"/>
      <c r="K98" s="107"/>
      <c r="L98" s="323"/>
      <c r="M98" s="281"/>
      <c r="N98" s="322"/>
      <c r="O98" s="322"/>
      <c r="P98" s="322"/>
      <c r="Q98" s="322"/>
      <c r="R98" s="322"/>
    </row>
    <row r="99" spans="1:20" s="317" customFormat="1" hidden="1" x14ac:dyDescent="0.3">
      <c r="A99" s="304"/>
      <c r="B99" s="305"/>
      <c r="C99" s="50"/>
      <c r="D99" s="50"/>
      <c r="E99" s="50"/>
      <c r="F99" s="50"/>
      <c r="G99" s="112"/>
      <c r="H99" s="112"/>
      <c r="I99" s="112"/>
      <c r="J99" s="318"/>
      <c r="K99" s="318"/>
      <c r="L99" s="320"/>
      <c r="M99" s="305"/>
      <c r="N99" s="319"/>
      <c r="O99" s="319"/>
      <c r="P99" s="319"/>
      <c r="Q99" s="319"/>
      <c r="R99" s="319"/>
    </row>
    <row r="100" spans="1:20" s="255" customFormat="1" hidden="1" x14ac:dyDescent="0.3">
      <c r="A100" s="277"/>
      <c r="B100" s="53"/>
      <c r="C100" s="54"/>
      <c r="D100" s="54"/>
      <c r="E100" s="54"/>
      <c r="F100" s="54"/>
      <c r="G100" s="112"/>
      <c r="H100" s="106"/>
      <c r="I100" s="106"/>
      <c r="J100" s="107"/>
      <c r="K100" s="107"/>
      <c r="L100" s="256"/>
      <c r="M100" s="101"/>
      <c r="N100" s="55"/>
      <c r="O100" s="55"/>
      <c r="P100" s="55"/>
      <c r="Q100" s="55"/>
      <c r="R100" s="55"/>
      <c r="S100" s="22"/>
    </row>
    <row r="101" spans="1:20" hidden="1" x14ac:dyDescent="0.3">
      <c r="G101" s="112"/>
      <c r="H101" s="106"/>
      <c r="I101" s="106"/>
      <c r="J101" s="107"/>
      <c r="K101" s="107"/>
    </row>
    <row r="102" spans="1:20" hidden="1" x14ac:dyDescent="0.3">
      <c r="G102" s="112"/>
      <c r="H102" s="106"/>
      <c r="I102" s="106"/>
      <c r="J102" s="107"/>
      <c r="K102" s="107"/>
    </row>
    <row r="103" spans="1:20" hidden="1" x14ac:dyDescent="0.3">
      <c r="G103" s="112"/>
      <c r="H103" s="106"/>
      <c r="I103" s="106"/>
      <c r="J103" s="107"/>
      <c r="K103" s="107"/>
    </row>
    <row r="104" spans="1:20" x14ac:dyDescent="0.3">
      <c r="G104" s="112"/>
      <c r="H104" s="106"/>
      <c r="I104" s="106"/>
      <c r="J104" s="107"/>
      <c r="K104" s="107"/>
    </row>
    <row r="105" spans="1:20" ht="9" customHeight="1" x14ac:dyDescent="0.3">
      <c r="G105" s="112"/>
      <c r="H105" s="106"/>
      <c r="I105" s="106"/>
      <c r="J105" s="107"/>
      <c r="K105" s="107"/>
    </row>
    <row r="106" spans="1:20" x14ac:dyDescent="0.3">
      <c r="G106" s="112"/>
      <c r="H106" s="106"/>
      <c r="I106" s="106"/>
      <c r="J106" s="107"/>
      <c r="K106" s="107"/>
    </row>
    <row r="107" spans="1:20" x14ac:dyDescent="0.3">
      <c r="G107" s="112"/>
      <c r="H107" s="106"/>
      <c r="I107" s="106"/>
      <c r="J107" s="107"/>
      <c r="K107" s="107"/>
    </row>
    <row r="108" spans="1:20" x14ac:dyDescent="0.3">
      <c r="G108" s="112"/>
      <c r="H108" s="106"/>
      <c r="I108" s="106"/>
      <c r="J108" s="107"/>
      <c r="K108" s="107"/>
    </row>
    <row r="109" spans="1:20" x14ac:dyDescent="0.3">
      <c r="G109" s="112"/>
      <c r="H109" s="106"/>
      <c r="I109" s="106"/>
      <c r="J109" s="107"/>
      <c r="K109" s="107"/>
    </row>
    <row r="110" spans="1:20" x14ac:dyDescent="0.3">
      <c r="G110" s="112"/>
      <c r="H110" s="106"/>
      <c r="I110" s="106"/>
      <c r="J110" s="107"/>
      <c r="K110" s="107"/>
    </row>
    <row r="111" spans="1:20" x14ac:dyDescent="0.3">
      <c r="G111" s="112"/>
      <c r="H111" s="106"/>
      <c r="I111" s="106"/>
      <c r="J111" s="107"/>
      <c r="K111" s="107"/>
    </row>
    <row r="112" spans="1:20" x14ac:dyDescent="0.3">
      <c r="G112" s="112"/>
      <c r="H112" s="106"/>
      <c r="I112" s="106"/>
      <c r="J112" s="107"/>
      <c r="K112" s="107"/>
    </row>
    <row r="113" spans="7:11" x14ac:dyDescent="0.3">
      <c r="G113" s="112"/>
      <c r="H113" s="106"/>
      <c r="I113" s="106"/>
      <c r="J113" s="107"/>
      <c r="K113" s="107"/>
    </row>
    <row r="114" spans="7:11" x14ac:dyDescent="0.3">
      <c r="G114" s="112"/>
      <c r="H114" s="106"/>
      <c r="I114" s="106"/>
      <c r="J114" s="107"/>
      <c r="K114" s="107"/>
    </row>
    <row r="115" spans="7:11" x14ac:dyDescent="0.3">
      <c r="G115" s="112"/>
      <c r="H115" s="106"/>
      <c r="I115" s="106"/>
      <c r="J115" s="107"/>
      <c r="K115" s="107"/>
    </row>
    <row r="116" spans="7:11" x14ac:dyDescent="0.3">
      <c r="G116" s="112"/>
      <c r="H116" s="106"/>
      <c r="I116" s="106"/>
      <c r="J116" s="107"/>
      <c r="K116" s="107"/>
    </row>
    <row r="117" spans="7:11" x14ac:dyDescent="0.3">
      <c r="G117" s="112"/>
      <c r="H117" s="106"/>
      <c r="I117" s="106"/>
      <c r="J117" s="107"/>
      <c r="K117" s="107"/>
    </row>
    <row r="118" spans="7:11" x14ac:dyDescent="0.3">
      <c r="G118" s="112"/>
      <c r="H118" s="106"/>
      <c r="I118" s="106"/>
      <c r="J118" s="107"/>
      <c r="K118" s="107"/>
    </row>
    <row r="119" spans="7:11" x14ac:dyDescent="0.3">
      <c r="G119" s="112"/>
      <c r="H119" s="106"/>
      <c r="I119" s="106"/>
      <c r="J119" s="107"/>
      <c r="K119" s="107"/>
    </row>
    <row r="120" spans="7:11" x14ac:dyDescent="0.3">
      <c r="G120" s="112"/>
      <c r="H120" s="106"/>
      <c r="I120" s="106"/>
      <c r="J120" s="107"/>
      <c r="K120" s="107"/>
    </row>
    <row r="121" spans="7:11" x14ac:dyDescent="0.3">
      <c r="G121" s="112"/>
      <c r="H121" s="106"/>
      <c r="I121" s="106"/>
      <c r="J121" s="107"/>
      <c r="K121" s="107"/>
    </row>
    <row r="122" spans="7:11" x14ac:dyDescent="0.3">
      <c r="G122" s="112"/>
      <c r="H122" s="106"/>
      <c r="I122" s="106"/>
      <c r="J122" s="107"/>
      <c r="K122" s="107"/>
    </row>
    <row r="123" spans="7:11" x14ac:dyDescent="0.3">
      <c r="G123" s="112"/>
      <c r="H123" s="106"/>
      <c r="I123" s="106"/>
      <c r="J123" s="107"/>
      <c r="K123" s="107"/>
    </row>
    <row r="124" spans="7:11" x14ac:dyDescent="0.3">
      <c r="G124" s="112"/>
      <c r="H124" s="106"/>
      <c r="I124" s="106"/>
      <c r="J124" s="107"/>
      <c r="K124" s="107"/>
    </row>
    <row r="125" spans="7:11" x14ac:dyDescent="0.3">
      <c r="G125" s="112"/>
      <c r="H125" s="106"/>
      <c r="I125" s="106"/>
      <c r="J125" s="107"/>
      <c r="K125" s="107"/>
    </row>
    <row r="126" spans="7:11" x14ac:dyDescent="0.3">
      <c r="G126" s="112"/>
      <c r="H126" s="106"/>
      <c r="I126" s="106"/>
      <c r="J126" s="107"/>
      <c r="K126" s="107"/>
    </row>
    <row r="127" spans="7:11" x14ac:dyDescent="0.3">
      <c r="G127" s="112"/>
      <c r="H127" s="106"/>
      <c r="I127" s="106"/>
      <c r="J127" s="107"/>
      <c r="K127" s="107"/>
    </row>
    <row r="128" spans="7:11" x14ac:dyDescent="0.3">
      <c r="G128" s="112"/>
      <c r="H128" s="106"/>
      <c r="I128" s="106"/>
      <c r="J128" s="107"/>
      <c r="K128" s="107"/>
    </row>
    <row r="129" spans="7:11" x14ac:dyDescent="0.3">
      <c r="G129" s="112"/>
      <c r="H129" s="106"/>
      <c r="I129" s="106"/>
      <c r="J129" s="107"/>
      <c r="K129" s="107"/>
    </row>
    <row r="130" spans="7:11" x14ac:dyDescent="0.3">
      <c r="G130" s="112"/>
      <c r="H130" s="106"/>
      <c r="I130" s="106"/>
      <c r="J130" s="107"/>
      <c r="K130" s="107"/>
    </row>
    <row r="131" spans="7:11" x14ac:dyDescent="0.3">
      <c r="G131" s="112"/>
      <c r="H131" s="106"/>
      <c r="I131" s="106"/>
      <c r="J131" s="107"/>
      <c r="K131" s="107"/>
    </row>
    <row r="132" spans="7:11" x14ac:dyDescent="0.3">
      <c r="G132" s="112"/>
      <c r="H132" s="106"/>
      <c r="I132" s="106"/>
      <c r="J132" s="107"/>
      <c r="K132" s="107"/>
    </row>
    <row r="133" spans="7:11" x14ac:dyDescent="0.3">
      <c r="G133" s="112"/>
      <c r="H133" s="106"/>
      <c r="I133" s="106"/>
      <c r="J133" s="107"/>
      <c r="K133" s="107"/>
    </row>
    <row r="134" spans="7:11" x14ac:dyDescent="0.3">
      <c r="G134" s="112"/>
      <c r="H134" s="106"/>
      <c r="I134" s="106"/>
      <c r="J134" s="107"/>
      <c r="K134" s="107"/>
    </row>
    <row r="135" spans="7:11" x14ac:dyDescent="0.3">
      <c r="G135" s="112"/>
      <c r="H135" s="106"/>
      <c r="I135" s="106"/>
      <c r="J135" s="107"/>
      <c r="K135" s="107"/>
    </row>
    <row r="136" spans="7:11" x14ac:dyDescent="0.3">
      <c r="G136" s="112"/>
      <c r="H136" s="106"/>
      <c r="I136" s="106"/>
      <c r="J136" s="107"/>
      <c r="K136" s="107"/>
    </row>
    <row r="137" spans="7:11" x14ac:dyDescent="0.3">
      <c r="G137" s="112"/>
      <c r="H137" s="106"/>
      <c r="I137" s="106"/>
      <c r="J137" s="107"/>
      <c r="K137" s="107"/>
    </row>
    <row r="138" spans="7:11" x14ac:dyDescent="0.3">
      <c r="G138" s="112"/>
      <c r="H138" s="106"/>
      <c r="I138" s="106"/>
      <c r="J138" s="107"/>
      <c r="K138" s="107"/>
    </row>
    <row r="139" spans="7:11" x14ac:dyDescent="0.3">
      <c r="G139" s="112"/>
      <c r="H139" s="106"/>
      <c r="I139" s="106"/>
      <c r="J139" s="107"/>
      <c r="K139" s="107"/>
    </row>
    <row r="140" spans="7:11" x14ac:dyDescent="0.3">
      <c r="G140" s="112"/>
      <c r="H140" s="106"/>
      <c r="I140" s="106"/>
      <c r="J140" s="107"/>
      <c r="K140" s="107"/>
    </row>
    <row r="141" spans="7:11" x14ac:dyDescent="0.3">
      <c r="G141" s="112"/>
      <c r="H141" s="106"/>
      <c r="I141" s="106"/>
      <c r="J141" s="107"/>
      <c r="K141" s="107"/>
    </row>
    <row r="142" spans="7:11" x14ac:dyDescent="0.3">
      <c r="G142" s="112"/>
      <c r="H142" s="106"/>
      <c r="I142" s="106"/>
      <c r="J142" s="107"/>
      <c r="K142" s="107"/>
    </row>
    <row r="143" spans="7:11" x14ac:dyDescent="0.3">
      <c r="G143" s="112"/>
      <c r="H143" s="106"/>
      <c r="I143" s="106"/>
      <c r="J143" s="107"/>
      <c r="K143" s="107"/>
    </row>
    <row r="144" spans="7:11" x14ac:dyDescent="0.3">
      <c r="G144" s="112"/>
      <c r="H144" s="106"/>
      <c r="I144" s="106"/>
      <c r="J144" s="107"/>
      <c r="K144" s="107"/>
    </row>
    <row r="145" spans="7:11" x14ac:dyDescent="0.3">
      <c r="G145" s="112"/>
      <c r="H145" s="106"/>
      <c r="I145" s="106"/>
      <c r="J145" s="107"/>
      <c r="K145" s="107"/>
    </row>
    <row r="146" spans="7:11" x14ac:dyDescent="0.3">
      <c r="G146" s="112"/>
      <c r="H146" s="106"/>
      <c r="I146" s="106"/>
      <c r="J146" s="107"/>
      <c r="K146" s="107"/>
    </row>
    <row r="147" spans="7:11" x14ac:dyDescent="0.3">
      <c r="G147" s="112"/>
      <c r="H147" s="106"/>
      <c r="I147" s="106"/>
      <c r="J147" s="107"/>
      <c r="K147" s="107"/>
    </row>
    <row r="148" spans="7:11" x14ac:dyDescent="0.3">
      <c r="G148" s="112"/>
      <c r="H148" s="106"/>
      <c r="I148" s="106"/>
      <c r="J148" s="107"/>
      <c r="K148" s="107"/>
    </row>
    <row r="149" spans="7:11" x14ac:dyDescent="0.3">
      <c r="G149" s="112"/>
      <c r="H149" s="106"/>
      <c r="I149" s="106"/>
      <c r="J149" s="107"/>
      <c r="K149" s="107"/>
    </row>
    <row r="150" spans="7:11" x14ac:dyDescent="0.3">
      <c r="G150" s="112"/>
      <c r="H150" s="106"/>
      <c r="I150" s="106"/>
      <c r="J150" s="107"/>
      <c r="K150" s="107"/>
    </row>
    <row r="151" spans="7:11" x14ac:dyDescent="0.3">
      <c r="G151" s="112"/>
      <c r="H151" s="106"/>
      <c r="I151" s="106"/>
      <c r="J151" s="107"/>
      <c r="K151" s="107"/>
    </row>
    <row r="152" spans="7:11" x14ac:dyDescent="0.3">
      <c r="G152" s="112"/>
      <c r="H152" s="106"/>
      <c r="I152" s="106"/>
      <c r="J152" s="107"/>
      <c r="K152" s="107"/>
    </row>
    <row r="153" spans="7:11" x14ac:dyDescent="0.3">
      <c r="G153" s="112"/>
      <c r="H153" s="106"/>
      <c r="I153" s="106"/>
      <c r="J153" s="107"/>
      <c r="K153" s="107"/>
    </row>
    <row r="154" spans="7:11" x14ac:dyDescent="0.3">
      <c r="G154" s="112"/>
      <c r="H154" s="106"/>
      <c r="I154" s="106"/>
      <c r="J154" s="107"/>
      <c r="K154" s="107"/>
    </row>
    <row r="155" spans="7:11" x14ac:dyDescent="0.3">
      <c r="G155" s="112"/>
      <c r="H155" s="106"/>
      <c r="I155" s="106"/>
      <c r="J155" s="107"/>
      <c r="K155" s="107"/>
    </row>
    <row r="156" spans="7:11" x14ac:dyDescent="0.3">
      <c r="G156" s="112"/>
      <c r="H156" s="106"/>
      <c r="I156" s="106"/>
      <c r="J156" s="107"/>
      <c r="K156" s="107"/>
    </row>
    <row r="157" spans="7:11" x14ac:dyDescent="0.3">
      <c r="G157" s="112"/>
      <c r="H157" s="106"/>
      <c r="I157" s="106"/>
      <c r="J157" s="107"/>
      <c r="K157" s="107"/>
    </row>
    <row r="158" spans="7:11" x14ac:dyDescent="0.3">
      <c r="G158" s="112"/>
      <c r="H158" s="106"/>
      <c r="I158" s="106"/>
      <c r="J158" s="107"/>
      <c r="K158" s="107"/>
    </row>
    <row r="159" spans="7:11" x14ac:dyDescent="0.3">
      <c r="G159" s="112"/>
      <c r="H159" s="106"/>
      <c r="I159" s="106"/>
      <c r="J159" s="107"/>
      <c r="K159" s="107"/>
    </row>
    <row r="160" spans="7:11" x14ac:dyDescent="0.3">
      <c r="G160" s="112"/>
      <c r="H160" s="106"/>
      <c r="I160" s="106"/>
      <c r="J160" s="107"/>
      <c r="K160" s="107"/>
    </row>
    <row r="161" spans="7:11" x14ac:dyDescent="0.3">
      <c r="G161" s="112"/>
      <c r="H161" s="106"/>
      <c r="I161" s="106"/>
      <c r="J161" s="107"/>
      <c r="K161" s="107"/>
    </row>
    <row r="162" spans="7:11" x14ac:dyDescent="0.3">
      <c r="G162" s="112"/>
      <c r="H162" s="106"/>
      <c r="I162" s="106"/>
      <c r="J162" s="107"/>
      <c r="K162" s="107"/>
    </row>
    <row r="163" spans="7:11" x14ac:dyDescent="0.3">
      <c r="G163" s="112"/>
      <c r="H163" s="106"/>
      <c r="I163" s="106"/>
      <c r="J163" s="107"/>
      <c r="K163" s="107"/>
    </row>
    <row r="164" spans="7:11" x14ac:dyDescent="0.3">
      <c r="G164" s="112"/>
      <c r="H164" s="106"/>
      <c r="I164" s="106"/>
      <c r="J164" s="107"/>
      <c r="K164" s="107"/>
    </row>
    <row r="165" spans="7:11" x14ac:dyDescent="0.3">
      <c r="G165" s="112"/>
      <c r="H165" s="106"/>
      <c r="I165" s="106"/>
      <c r="J165" s="107"/>
      <c r="K165" s="107"/>
    </row>
    <row r="166" spans="7:11" x14ac:dyDescent="0.3">
      <c r="G166" s="112"/>
      <c r="H166" s="106"/>
      <c r="I166" s="106"/>
      <c r="J166" s="107"/>
      <c r="K166" s="107"/>
    </row>
    <row r="167" spans="7:11" x14ac:dyDescent="0.3">
      <c r="G167" s="112"/>
      <c r="H167" s="106"/>
      <c r="I167" s="106"/>
      <c r="J167" s="107"/>
      <c r="K167" s="107"/>
    </row>
    <row r="168" spans="7:11" x14ac:dyDescent="0.3">
      <c r="G168" s="112"/>
      <c r="H168" s="106"/>
      <c r="I168" s="106"/>
      <c r="J168" s="107"/>
      <c r="K168" s="107"/>
    </row>
    <row r="169" spans="7:11" x14ac:dyDescent="0.3">
      <c r="G169" s="112"/>
      <c r="H169" s="106"/>
      <c r="I169" s="106"/>
      <c r="J169" s="107"/>
      <c r="K169" s="107"/>
    </row>
    <row r="170" spans="7:11" x14ac:dyDescent="0.3">
      <c r="G170" s="112"/>
      <c r="H170" s="106"/>
      <c r="I170" s="106"/>
      <c r="J170" s="107"/>
      <c r="K170" s="107"/>
    </row>
    <row r="171" spans="7:11" x14ac:dyDescent="0.3">
      <c r="G171" s="112"/>
      <c r="H171" s="106"/>
      <c r="I171" s="106"/>
      <c r="J171" s="107"/>
      <c r="K171" s="107"/>
    </row>
    <row r="172" spans="7:11" x14ac:dyDescent="0.3">
      <c r="G172" s="112"/>
      <c r="H172" s="106"/>
      <c r="I172" s="106"/>
      <c r="J172" s="107"/>
      <c r="K172" s="107"/>
    </row>
    <row r="173" spans="7:11" x14ac:dyDescent="0.3">
      <c r="G173" s="112"/>
      <c r="H173" s="106"/>
      <c r="I173" s="106"/>
      <c r="J173" s="107"/>
      <c r="K173" s="107"/>
    </row>
    <row r="174" spans="7:11" x14ac:dyDescent="0.3">
      <c r="G174" s="112"/>
      <c r="H174" s="106"/>
      <c r="I174" s="106"/>
      <c r="J174" s="107"/>
      <c r="K174" s="107"/>
    </row>
    <row r="175" spans="7:11" x14ac:dyDescent="0.3">
      <c r="G175" s="112"/>
      <c r="H175" s="106"/>
      <c r="I175" s="106"/>
      <c r="J175" s="107"/>
      <c r="K175" s="107"/>
    </row>
    <row r="176" spans="7:11" x14ac:dyDescent="0.3">
      <c r="G176" s="112"/>
      <c r="H176" s="106"/>
      <c r="I176" s="106"/>
      <c r="J176" s="107"/>
      <c r="K176" s="107"/>
    </row>
    <row r="177" spans="7:11" x14ac:dyDescent="0.3">
      <c r="G177" s="112"/>
      <c r="H177" s="106"/>
      <c r="I177" s="106"/>
      <c r="J177" s="107"/>
      <c r="K177" s="107"/>
    </row>
    <row r="178" spans="7:11" x14ac:dyDescent="0.3">
      <c r="G178" s="112"/>
      <c r="H178" s="106"/>
      <c r="I178" s="106"/>
      <c r="J178" s="107"/>
      <c r="K178" s="107"/>
    </row>
    <row r="179" spans="7:11" x14ac:dyDescent="0.3">
      <c r="G179" s="112"/>
      <c r="H179" s="106"/>
      <c r="I179" s="106"/>
      <c r="J179" s="107"/>
      <c r="K179" s="107"/>
    </row>
    <row r="180" spans="7:11" x14ac:dyDescent="0.3">
      <c r="G180" s="112"/>
      <c r="H180" s="106"/>
      <c r="I180" s="106"/>
      <c r="J180" s="107"/>
      <c r="K180" s="107"/>
    </row>
    <row r="181" spans="7:11" x14ac:dyDescent="0.3">
      <c r="G181" s="112"/>
      <c r="H181" s="106"/>
      <c r="I181" s="106"/>
      <c r="J181" s="107"/>
      <c r="K181" s="107"/>
    </row>
    <row r="182" spans="7:11" x14ac:dyDescent="0.3">
      <c r="G182" s="112"/>
      <c r="H182" s="106"/>
      <c r="I182" s="106"/>
      <c r="J182" s="107"/>
      <c r="K182" s="107"/>
    </row>
    <row r="183" spans="7:11" x14ac:dyDescent="0.3">
      <c r="G183" s="112"/>
      <c r="H183" s="106"/>
      <c r="I183" s="106"/>
      <c r="J183" s="107"/>
      <c r="K183" s="107"/>
    </row>
    <row r="184" spans="7:11" x14ac:dyDescent="0.3">
      <c r="G184" s="112"/>
      <c r="H184" s="106"/>
      <c r="I184" s="106"/>
      <c r="J184" s="107"/>
      <c r="K184" s="107"/>
    </row>
    <row r="185" spans="7:11" x14ac:dyDescent="0.3">
      <c r="G185" s="112"/>
      <c r="H185" s="106"/>
      <c r="I185" s="106"/>
      <c r="J185" s="107"/>
      <c r="K185" s="107"/>
    </row>
    <row r="186" spans="7:11" x14ac:dyDescent="0.3">
      <c r="G186" s="112"/>
      <c r="H186" s="106"/>
      <c r="I186" s="106"/>
      <c r="J186" s="107"/>
      <c r="K186" s="107"/>
    </row>
    <row r="187" spans="7:11" x14ac:dyDescent="0.3">
      <c r="G187" s="112"/>
      <c r="H187" s="106"/>
      <c r="I187" s="106"/>
      <c r="J187" s="107"/>
      <c r="K187" s="107"/>
    </row>
    <row r="188" spans="7:11" x14ac:dyDescent="0.3">
      <c r="G188" s="112"/>
      <c r="H188" s="106"/>
      <c r="I188" s="106"/>
      <c r="J188" s="107"/>
      <c r="K188" s="107"/>
    </row>
    <row r="189" spans="7:11" x14ac:dyDescent="0.3">
      <c r="G189" s="112"/>
      <c r="H189" s="106"/>
      <c r="I189" s="106"/>
      <c r="J189" s="107"/>
      <c r="K189" s="107"/>
    </row>
    <row r="190" spans="7:11" x14ac:dyDescent="0.3">
      <c r="G190" s="112"/>
      <c r="H190" s="106"/>
      <c r="I190" s="106"/>
      <c r="J190" s="107"/>
      <c r="K190" s="107"/>
    </row>
    <row r="191" spans="7:11" x14ac:dyDescent="0.3">
      <c r="G191" s="112"/>
      <c r="H191" s="106"/>
      <c r="I191" s="106"/>
      <c r="J191" s="107"/>
      <c r="K191" s="107"/>
    </row>
    <row r="192" spans="7:11" x14ac:dyDescent="0.3">
      <c r="G192" s="112"/>
      <c r="H192" s="106"/>
      <c r="I192" s="106"/>
      <c r="J192" s="107"/>
      <c r="K192" s="107"/>
    </row>
    <row r="193" spans="7:11" x14ac:dyDescent="0.3">
      <c r="G193" s="112"/>
      <c r="H193" s="106"/>
      <c r="I193" s="106"/>
      <c r="J193" s="107"/>
      <c r="K193" s="107"/>
    </row>
    <row r="194" spans="7:11" x14ac:dyDescent="0.3">
      <c r="G194" s="112"/>
      <c r="H194" s="106"/>
      <c r="I194" s="106"/>
      <c r="J194" s="107"/>
      <c r="K194" s="107"/>
    </row>
    <row r="195" spans="7:11" x14ac:dyDescent="0.3">
      <c r="G195" s="112"/>
      <c r="H195" s="106"/>
      <c r="I195" s="106"/>
      <c r="J195" s="107"/>
      <c r="K195" s="107"/>
    </row>
    <row r="196" spans="7:11" x14ac:dyDescent="0.3">
      <c r="G196" s="112"/>
      <c r="H196" s="106"/>
      <c r="I196" s="106"/>
      <c r="J196" s="107"/>
      <c r="K196" s="107"/>
    </row>
    <row r="197" spans="7:11" x14ac:dyDescent="0.3">
      <c r="G197" s="112"/>
      <c r="H197" s="106"/>
      <c r="I197" s="106"/>
      <c r="J197" s="107"/>
      <c r="K197" s="107"/>
    </row>
    <row r="198" spans="7:11" x14ac:dyDescent="0.3">
      <c r="G198" s="112"/>
      <c r="H198" s="106"/>
      <c r="I198" s="106"/>
      <c r="J198" s="107"/>
      <c r="K198" s="107"/>
    </row>
    <row r="199" spans="7:11" x14ac:dyDescent="0.3">
      <c r="G199" s="112"/>
      <c r="H199" s="106"/>
      <c r="I199" s="106"/>
      <c r="J199" s="107"/>
      <c r="K199" s="107"/>
    </row>
    <row r="200" spans="7:11" x14ac:dyDescent="0.3">
      <c r="G200" s="112"/>
      <c r="H200" s="106"/>
      <c r="I200" s="106"/>
      <c r="J200" s="107"/>
      <c r="K200" s="107"/>
    </row>
    <row r="201" spans="7:11" x14ac:dyDescent="0.3">
      <c r="G201" s="112"/>
      <c r="H201" s="106"/>
      <c r="I201" s="106"/>
      <c r="J201" s="107"/>
      <c r="K201" s="107"/>
    </row>
    <row r="202" spans="7:11" x14ac:dyDescent="0.3">
      <c r="G202" s="112"/>
      <c r="H202" s="106"/>
      <c r="I202" s="106"/>
      <c r="J202" s="107"/>
      <c r="K202" s="107"/>
    </row>
    <row r="203" spans="7:11" x14ac:dyDescent="0.3">
      <c r="G203" s="112"/>
      <c r="H203" s="106"/>
      <c r="I203" s="106"/>
      <c r="J203" s="107"/>
      <c r="K203" s="107"/>
    </row>
    <row r="204" spans="7:11" x14ac:dyDescent="0.3">
      <c r="G204" s="112"/>
      <c r="H204" s="106"/>
      <c r="I204" s="106"/>
      <c r="J204" s="107"/>
      <c r="K204" s="107"/>
    </row>
    <row r="205" spans="7:11" x14ac:dyDescent="0.3">
      <c r="G205" s="112"/>
      <c r="H205" s="106"/>
      <c r="I205" s="106"/>
      <c r="J205" s="107"/>
      <c r="K205" s="107"/>
    </row>
    <row r="206" spans="7:11" x14ac:dyDescent="0.3">
      <c r="G206" s="112"/>
      <c r="H206" s="106"/>
      <c r="I206" s="106"/>
      <c r="J206" s="107"/>
      <c r="K206" s="107"/>
    </row>
    <row r="207" spans="7:11" x14ac:dyDescent="0.3">
      <c r="G207" s="112"/>
      <c r="H207" s="106"/>
      <c r="I207" s="106"/>
      <c r="J207" s="107"/>
      <c r="K207" s="107"/>
    </row>
    <row r="208" spans="7:11" x14ac:dyDescent="0.3">
      <c r="G208" s="112"/>
      <c r="H208" s="106"/>
      <c r="I208" s="106"/>
      <c r="J208" s="107"/>
      <c r="K208" s="107"/>
    </row>
    <row r="209" spans="7:11" x14ac:dyDescent="0.3">
      <c r="G209" s="112"/>
      <c r="H209" s="106"/>
      <c r="I209" s="106"/>
      <c r="J209" s="107"/>
      <c r="K209" s="107"/>
    </row>
    <row r="210" spans="7:11" x14ac:dyDescent="0.3">
      <c r="G210" s="112"/>
      <c r="H210" s="106"/>
      <c r="I210" s="106"/>
      <c r="J210" s="107"/>
      <c r="K210" s="107"/>
    </row>
    <row r="211" spans="7:11" x14ac:dyDescent="0.3">
      <c r="G211" s="112"/>
      <c r="H211" s="106"/>
      <c r="I211" s="106"/>
      <c r="J211" s="107"/>
      <c r="K211" s="107"/>
    </row>
    <row r="212" spans="7:11" x14ac:dyDescent="0.3">
      <c r="G212" s="112"/>
      <c r="H212" s="106"/>
      <c r="I212" s="106"/>
      <c r="J212" s="107"/>
      <c r="K212" s="107"/>
    </row>
    <row r="213" spans="7:11" x14ac:dyDescent="0.3">
      <c r="G213" s="112"/>
      <c r="H213" s="106"/>
      <c r="I213" s="106"/>
      <c r="J213" s="107"/>
      <c r="K213" s="107"/>
    </row>
    <row r="214" spans="7:11" x14ac:dyDescent="0.3">
      <c r="G214" s="112"/>
      <c r="H214" s="106"/>
      <c r="I214" s="106"/>
      <c r="J214" s="107"/>
      <c r="K214" s="107"/>
    </row>
    <row r="215" spans="7:11" x14ac:dyDescent="0.3">
      <c r="G215" s="112"/>
      <c r="H215" s="106"/>
      <c r="I215" s="106"/>
      <c r="J215" s="107"/>
      <c r="K215" s="107"/>
    </row>
    <row r="216" spans="7:11" x14ac:dyDescent="0.3">
      <c r="G216" s="112"/>
      <c r="H216" s="106"/>
      <c r="I216" s="106"/>
      <c r="J216" s="107"/>
      <c r="K216" s="107"/>
    </row>
    <row r="217" spans="7:11" x14ac:dyDescent="0.3">
      <c r="G217" s="112"/>
      <c r="H217" s="106"/>
      <c r="I217" s="106"/>
      <c r="J217" s="107"/>
      <c r="K217" s="107"/>
    </row>
    <row r="218" spans="7:11" x14ac:dyDescent="0.3">
      <c r="G218" s="112"/>
      <c r="H218" s="106"/>
      <c r="I218" s="106"/>
      <c r="J218" s="107"/>
      <c r="K218" s="107"/>
    </row>
    <row r="219" spans="7:11" x14ac:dyDescent="0.3">
      <c r="G219" s="112"/>
      <c r="H219" s="106"/>
      <c r="I219" s="106"/>
      <c r="J219" s="107"/>
      <c r="K219" s="107"/>
    </row>
    <row r="220" spans="7:11" x14ac:dyDescent="0.3">
      <c r="G220" s="112"/>
      <c r="H220" s="106"/>
      <c r="I220" s="106"/>
      <c r="J220" s="107"/>
      <c r="K220" s="107"/>
    </row>
    <row r="221" spans="7:11" x14ac:dyDescent="0.3">
      <c r="G221" s="112"/>
      <c r="H221" s="106"/>
      <c r="I221" s="106"/>
      <c r="J221" s="107"/>
      <c r="K221" s="107"/>
    </row>
    <row r="222" spans="7:11" x14ac:dyDescent="0.3">
      <c r="G222" s="112"/>
      <c r="H222" s="106"/>
      <c r="I222" s="106"/>
      <c r="J222" s="107"/>
      <c r="K222" s="107"/>
    </row>
    <row r="223" spans="7:11" x14ac:dyDescent="0.3">
      <c r="G223" s="112"/>
      <c r="H223" s="106"/>
      <c r="I223" s="106"/>
      <c r="J223" s="107"/>
      <c r="K223" s="107"/>
    </row>
    <row r="224" spans="7:11" x14ac:dyDescent="0.3">
      <c r="G224" s="112"/>
      <c r="H224" s="106"/>
      <c r="I224" s="106"/>
      <c r="J224" s="107"/>
      <c r="K224" s="107"/>
    </row>
    <row r="225" spans="7:11" x14ac:dyDescent="0.3">
      <c r="G225" s="112"/>
      <c r="H225" s="106"/>
      <c r="I225" s="106"/>
      <c r="J225" s="107"/>
      <c r="K225" s="107"/>
    </row>
    <row r="226" spans="7:11" x14ac:dyDescent="0.3">
      <c r="G226" s="112"/>
      <c r="H226" s="106"/>
      <c r="I226" s="106"/>
      <c r="J226" s="107"/>
      <c r="K226" s="107"/>
    </row>
    <row r="227" spans="7:11" x14ac:dyDescent="0.3">
      <c r="G227" s="112"/>
      <c r="H227" s="106"/>
      <c r="I227" s="106"/>
      <c r="J227" s="107"/>
      <c r="K227" s="107"/>
    </row>
    <row r="228" spans="7:11" x14ac:dyDescent="0.3">
      <c r="G228" s="112"/>
      <c r="H228" s="106"/>
      <c r="I228" s="106"/>
      <c r="J228" s="107"/>
      <c r="K228" s="107"/>
    </row>
    <row r="229" spans="7:11" x14ac:dyDescent="0.3">
      <c r="G229" s="112"/>
      <c r="H229" s="106"/>
      <c r="I229" s="106"/>
      <c r="J229" s="107"/>
      <c r="K229" s="107"/>
    </row>
    <row r="230" spans="7:11" x14ac:dyDescent="0.3">
      <c r="G230" s="112"/>
      <c r="H230" s="106"/>
      <c r="I230" s="106"/>
      <c r="J230" s="107"/>
      <c r="K230" s="107"/>
    </row>
    <row r="231" spans="7:11" x14ac:dyDescent="0.3">
      <c r="G231" s="112"/>
      <c r="H231" s="106"/>
      <c r="I231" s="106"/>
      <c r="J231" s="107"/>
      <c r="K231" s="107"/>
    </row>
    <row r="232" spans="7:11" x14ac:dyDescent="0.3">
      <c r="G232" s="112"/>
      <c r="H232" s="106"/>
      <c r="I232" s="106"/>
      <c r="J232" s="107"/>
      <c r="K232" s="107"/>
    </row>
    <row r="233" spans="7:11" x14ac:dyDescent="0.3">
      <c r="G233" s="112"/>
      <c r="H233" s="106"/>
      <c r="I233" s="106"/>
      <c r="J233" s="107"/>
      <c r="K233" s="107"/>
    </row>
    <row r="234" spans="7:11" x14ac:dyDescent="0.3">
      <c r="G234" s="112"/>
      <c r="H234" s="106"/>
      <c r="I234" s="106"/>
      <c r="J234" s="107"/>
      <c r="K234" s="107"/>
    </row>
    <row r="235" spans="7:11" x14ac:dyDescent="0.3">
      <c r="G235" s="112"/>
      <c r="H235" s="106"/>
      <c r="I235" s="106"/>
      <c r="J235" s="107"/>
      <c r="K235" s="107"/>
    </row>
    <row r="236" spans="7:11" x14ac:dyDescent="0.3">
      <c r="G236" s="112"/>
      <c r="H236" s="106"/>
      <c r="I236" s="106"/>
      <c r="J236" s="107"/>
      <c r="K236" s="107"/>
    </row>
    <row r="237" spans="7:11" x14ac:dyDescent="0.3">
      <c r="G237" s="112"/>
      <c r="H237" s="106"/>
      <c r="I237" s="106"/>
      <c r="J237" s="107"/>
      <c r="K237" s="107"/>
    </row>
    <row r="238" spans="7:11" x14ac:dyDescent="0.3">
      <c r="G238" s="112"/>
      <c r="H238" s="106"/>
      <c r="I238" s="106"/>
      <c r="J238" s="107"/>
      <c r="K238" s="107"/>
    </row>
    <row r="239" spans="7:11" x14ac:dyDescent="0.3">
      <c r="G239" s="112"/>
      <c r="H239" s="106"/>
      <c r="I239" s="106"/>
      <c r="J239" s="107"/>
      <c r="K239" s="107"/>
    </row>
    <row r="240" spans="7:11" x14ac:dyDescent="0.3">
      <c r="G240" s="112"/>
      <c r="H240" s="106"/>
      <c r="I240" s="106"/>
      <c r="J240" s="107"/>
      <c r="K240" s="107"/>
    </row>
    <row r="241" spans="7:11" x14ac:dyDescent="0.3">
      <c r="G241" s="112"/>
      <c r="H241" s="106"/>
      <c r="I241" s="106"/>
      <c r="J241" s="107"/>
      <c r="K241" s="107"/>
    </row>
    <row r="242" spans="7:11" x14ac:dyDescent="0.3">
      <c r="G242" s="112"/>
      <c r="H242" s="106"/>
      <c r="I242" s="106"/>
      <c r="J242" s="107"/>
      <c r="K242" s="107"/>
    </row>
    <row r="243" spans="7:11" x14ac:dyDescent="0.3">
      <c r="G243" s="112"/>
      <c r="H243" s="106"/>
      <c r="I243" s="106"/>
      <c r="J243" s="107"/>
      <c r="K243" s="107"/>
    </row>
    <row r="244" spans="7:11" x14ac:dyDescent="0.3">
      <c r="G244" s="112"/>
      <c r="H244" s="106"/>
      <c r="I244" s="106"/>
      <c r="J244" s="107"/>
      <c r="K244" s="107"/>
    </row>
    <row r="245" spans="7:11" x14ac:dyDescent="0.3">
      <c r="G245" s="112"/>
      <c r="H245" s="106"/>
      <c r="I245" s="106"/>
      <c r="J245" s="107"/>
      <c r="K245" s="107"/>
    </row>
    <row r="246" spans="7:11" x14ac:dyDescent="0.3">
      <c r="G246" s="112"/>
      <c r="H246" s="106"/>
      <c r="I246" s="106"/>
      <c r="J246" s="107"/>
      <c r="K246" s="107"/>
    </row>
    <row r="247" spans="7:11" x14ac:dyDescent="0.3">
      <c r="G247" s="112"/>
      <c r="H247" s="106"/>
      <c r="I247" s="106"/>
      <c r="J247" s="107"/>
      <c r="K247" s="107"/>
    </row>
    <row r="248" spans="7:11" x14ac:dyDescent="0.3">
      <c r="G248" s="112"/>
      <c r="H248" s="106"/>
      <c r="I248" s="106"/>
      <c r="J248" s="107"/>
      <c r="K248" s="107"/>
    </row>
    <row r="249" spans="7:11" x14ac:dyDescent="0.3">
      <c r="G249" s="112"/>
      <c r="H249" s="106"/>
      <c r="I249" s="106"/>
      <c r="J249" s="107"/>
      <c r="K249" s="107"/>
    </row>
    <row r="250" spans="7:11" x14ac:dyDescent="0.3">
      <c r="G250" s="112"/>
      <c r="H250" s="106"/>
      <c r="I250" s="106"/>
      <c r="J250" s="107"/>
      <c r="K250" s="107"/>
    </row>
    <row r="251" spans="7:11" x14ac:dyDescent="0.3">
      <c r="G251" s="112"/>
      <c r="H251" s="106"/>
      <c r="I251" s="106"/>
      <c r="J251" s="107"/>
      <c r="K251" s="107"/>
    </row>
    <row r="252" spans="7:11" x14ac:dyDescent="0.3">
      <c r="G252" s="112"/>
      <c r="H252" s="106"/>
      <c r="I252" s="106"/>
      <c r="J252" s="107"/>
      <c r="K252" s="107"/>
    </row>
    <row r="253" spans="7:11" x14ac:dyDescent="0.3">
      <c r="G253" s="112"/>
      <c r="H253" s="106"/>
      <c r="I253" s="106"/>
      <c r="J253" s="107"/>
      <c r="K253" s="107"/>
    </row>
    <row r="254" spans="7:11" x14ac:dyDescent="0.3">
      <c r="G254" s="112"/>
      <c r="H254" s="106"/>
      <c r="I254" s="106"/>
      <c r="J254" s="107"/>
      <c r="K254" s="107"/>
    </row>
    <row r="255" spans="7:11" x14ac:dyDescent="0.3">
      <c r="G255" s="112"/>
      <c r="H255" s="106"/>
      <c r="I255" s="106"/>
      <c r="J255" s="107"/>
      <c r="K255" s="107"/>
    </row>
    <row r="256" spans="7:11" x14ac:dyDescent="0.3">
      <c r="G256" s="112"/>
      <c r="H256" s="106"/>
      <c r="I256" s="106"/>
      <c r="J256" s="107"/>
      <c r="K256" s="107"/>
    </row>
    <row r="257" spans="7:11" x14ac:dyDescent="0.3">
      <c r="G257" s="112"/>
      <c r="H257" s="106"/>
      <c r="I257" s="106"/>
      <c r="J257" s="107"/>
      <c r="K257" s="107"/>
    </row>
    <row r="258" spans="7:11" x14ac:dyDescent="0.3">
      <c r="G258" s="112"/>
      <c r="H258" s="106"/>
      <c r="I258" s="106"/>
      <c r="J258" s="107"/>
      <c r="K258" s="107"/>
    </row>
    <row r="259" spans="7:11" x14ac:dyDescent="0.3">
      <c r="G259" s="112"/>
      <c r="H259" s="106"/>
      <c r="I259" s="106"/>
      <c r="J259" s="107"/>
      <c r="K259" s="107"/>
    </row>
    <row r="260" spans="7:11" x14ac:dyDescent="0.3">
      <c r="G260" s="112"/>
      <c r="H260" s="106"/>
      <c r="I260" s="106"/>
      <c r="J260" s="107"/>
      <c r="K260" s="107"/>
    </row>
    <row r="261" spans="7:11" x14ac:dyDescent="0.3">
      <c r="G261" s="112"/>
      <c r="H261" s="106"/>
      <c r="I261" s="106"/>
      <c r="J261" s="107"/>
      <c r="K261" s="107"/>
    </row>
    <row r="262" spans="7:11" x14ac:dyDescent="0.3">
      <c r="G262" s="112"/>
      <c r="H262" s="106"/>
      <c r="I262" s="106"/>
      <c r="J262" s="107"/>
      <c r="K262" s="107"/>
    </row>
    <row r="263" spans="7:11" x14ac:dyDescent="0.3">
      <c r="G263" s="112"/>
      <c r="H263" s="106"/>
      <c r="I263" s="106"/>
      <c r="J263" s="107"/>
      <c r="K263" s="107"/>
    </row>
    <row r="264" spans="7:11" x14ac:dyDescent="0.3">
      <c r="G264" s="112"/>
      <c r="H264" s="106"/>
      <c r="I264" s="106"/>
      <c r="J264" s="107"/>
      <c r="K264" s="107"/>
    </row>
    <row r="265" spans="7:11" x14ac:dyDescent="0.3">
      <c r="G265" s="112"/>
      <c r="H265" s="106"/>
      <c r="I265" s="106"/>
      <c r="J265" s="107"/>
      <c r="K265" s="107"/>
    </row>
    <row r="266" spans="7:11" x14ac:dyDescent="0.3">
      <c r="G266" s="112"/>
      <c r="H266" s="106"/>
      <c r="I266" s="106"/>
      <c r="J266" s="107"/>
      <c r="K266" s="107"/>
    </row>
    <row r="267" spans="7:11" x14ac:dyDescent="0.3">
      <c r="G267" s="112"/>
      <c r="H267" s="106"/>
      <c r="I267" s="106"/>
      <c r="J267" s="107"/>
      <c r="K267" s="107"/>
    </row>
    <row r="268" spans="7:11" x14ac:dyDescent="0.3">
      <c r="G268" s="112"/>
      <c r="H268" s="106"/>
      <c r="I268" s="106"/>
      <c r="J268" s="107"/>
      <c r="K268" s="107"/>
    </row>
    <row r="269" spans="7:11" x14ac:dyDescent="0.3">
      <c r="G269" s="112"/>
      <c r="H269" s="106"/>
      <c r="I269" s="106"/>
      <c r="J269" s="107"/>
      <c r="K269" s="107"/>
    </row>
    <row r="270" spans="7:11" x14ac:dyDescent="0.3">
      <c r="G270" s="112"/>
      <c r="H270" s="106"/>
      <c r="I270" s="106"/>
      <c r="J270" s="107"/>
      <c r="K270" s="107"/>
    </row>
    <row r="271" spans="7:11" x14ac:dyDescent="0.3">
      <c r="G271" s="112"/>
      <c r="H271" s="106"/>
      <c r="I271" s="106"/>
      <c r="J271" s="107"/>
      <c r="K271" s="107"/>
    </row>
    <row r="272" spans="7:11" x14ac:dyDescent="0.3">
      <c r="G272" s="112"/>
      <c r="H272" s="106"/>
      <c r="I272" s="106"/>
      <c r="J272" s="107"/>
      <c r="K272" s="107"/>
    </row>
    <row r="273" spans="7:11" x14ac:dyDescent="0.3">
      <c r="G273" s="112"/>
      <c r="H273" s="106"/>
      <c r="I273" s="106"/>
      <c r="J273" s="107"/>
      <c r="K273" s="107"/>
    </row>
    <row r="274" spans="7:11" x14ac:dyDescent="0.3">
      <c r="G274" s="112"/>
      <c r="H274" s="106"/>
      <c r="I274" s="106"/>
      <c r="J274" s="107"/>
      <c r="K274" s="107"/>
    </row>
    <row r="275" spans="7:11" x14ac:dyDescent="0.3">
      <c r="G275" s="112"/>
      <c r="H275" s="106"/>
      <c r="I275" s="106"/>
      <c r="J275" s="107"/>
      <c r="K275" s="107"/>
    </row>
    <row r="276" spans="7:11" x14ac:dyDescent="0.3">
      <c r="G276" s="112"/>
      <c r="H276" s="106"/>
      <c r="I276" s="106"/>
      <c r="J276" s="107"/>
      <c r="K276" s="107"/>
    </row>
    <row r="277" spans="7:11" x14ac:dyDescent="0.3">
      <c r="G277" s="112"/>
      <c r="H277" s="106"/>
      <c r="I277" s="106"/>
      <c r="J277" s="107"/>
      <c r="K277" s="107"/>
    </row>
    <row r="278" spans="7:11" x14ac:dyDescent="0.3">
      <c r="G278" s="112"/>
      <c r="H278" s="106"/>
      <c r="I278" s="106"/>
      <c r="J278" s="107"/>
      <c r="K278" s="107"/>
    </row>
    <row r="279" spans="7:11" x14ac:dyDescent="0.3">
      <c r="G279" s="112"/>
      <c r="H279" s="106"/>
      <c r="I279" s="106"/>
      <c r="J279" s="107"/>
      <c r="K279" s="107"/>
    </row>
    <row r="280" spans="7:11" x14ac:dyDescent="0.3">
      <c r="G280" s="112"/>
      <c r="H280" s="106"/>
      <c r="I280" s="106"/>
      <c r="J280" s="107"/>
      <c r="K280" s="107"/>
    </row>
    <row r="281" spans="7:11" x14ac:dyDescent="0.3">
      <c r="G281" s="112"/>
      <c r="H281" s="106"/>
      <c r="I281" s="106"/>
      <c r="J281" s="107"/>
      <c r="K281" s="107"/>
    </row>
    <row r="282" spans="7:11" x14ac:dyDescent="0.3">
      <c r="G282" s="112"/>
      <c r="H282" s="106"/>
      <c r="I282" s="106"/>
      <c r="J282" s="107"/>
      <c r="K282" s="107"/>
    </row>
    <row r="283" spans="7:11" x14ac:dyDescent="0.3">
      <c r="G283" s="112"/>
      <c r="H283" s="106"/>
      <c r="I283" s="106"/>
      <c r="J283" s="107"/>
      <c r="K283" s="107"/>
    </row>
    <row r="284" spans="7:11" x14ac:dyDescent="0.3">
      <c r="G284" s="112"/>
      <c r="H284" s="106"/>
      <c r="I284" s="106"/>
      <c r="J284" s="107"/>
      <c r="K284" s="107"/>
    </row>
    <row r="285" spans="7:11" x14ac:dyDescent="0.3">
      <c r="G285" s="112"/>
      <c r="H285" s="106"/>
      <c r="I285" s="106"/>
      <c r="J285" s="107"/>
      <c r="K285" s="107"/>
    </row>
    <row r="286" spans="7:11" x14ac:dyDescent="0.3">
      <c r="G286" s="112"/>
      <c r="H286" s="106"/>
      <c r="I286" s="106"/>
      <c r="J286" s="107"/>
      <c r="K286" s="107"/>
    </row>
    <row r="287" spans="7:11" x14ac:dyDescent="0.3">
      <c r="G287" s="112"/>
      <c r="H287" s="106"/>
      <c r="I287" s="106"/>
      <c r="J287" s="107"/>
      <c r="K287" s="107"/>
    </row>
    <row r="288" spans="7:11" x14ac:dyDescent="0.3">
      <c r="G288" s="112"/>
      <c r="H288" s="106"/>
      <c r="I288" s="106"/>
      <c r="J288" s="107"/>
      <c r="K288" s="107"/>
    </row>
    <row r="289" spans="7:11" x14ac:dyDescent="0.3">
      <c r="G289" s="112"/>
      <c r="H289" s="106"/>
      <c r="I289" s="106"/>
      <c r="J289" s="107"/>
      <c r="K289" s="107"/>
    </row>
    <row r="290" spans="7:11" x14ac:dyDescent="0.3">
      <c r="G290" s="112"/>
      <c r="H290" s="106"/>
      <c r="I290" s="106"/>
      <c r="J290" s="107"/>
      <c r="K290" s="107"/>
    </row>
    <row r="291" spans="7:11" x14ac:dyDescent="0.3">
      <c r="G291" s="112"/>
      <c r="H291" s="106"/>
      <c r="I291" s="106"/>
      <c r="J291" s="107"/>
      <c r="K291" s="107"/>
    </row>
    <row r="292" spans="7:11" x14ac:dyDescent="0.3">
      <c r="G292" s="112"/>
      <c r="H292" s="106"/>
      <c r="I292" s="106"/>
      <c r="J292" s="107"/>
      <c r="K292" s="107"/>
    </row>
    <row r="293" spans="7:11" x14ac:dyDescent="0.3">
      <c r="G293" s="112"/>
      <c r="H293" s="106"/>
      <c r="I293" s="106"/>
      <c r="J293" s="107"/>
      <c r="K293" s="107"/>
    </row>
    <row r="294" spans="7:11" x14ac:dyDescent="0.3">
      <c r="G294" s="112"/>
      <c r="H294" s="106"/>
      <c r="I294" s="106"/>
      <c r="J294" s="107"/>
      <c r="K294" s="107"/>
    </row>
    <row r="295" spans="7:11" x14ac:dyDescent="0.3">
      <c r="G295" s="112"/>
      <c r="H295" s="106"/>
      <c r="I295" s="106"/>
      <c r="J295" s="107"/>
      <c r="K295" s="107"/>
    </row>
    <row r="296" spans="7:11" x14ac:dyDescent="0.3">
      <c r="G296" s="112"/>
      <c r="H296" s="106"/>
      <c r="I296" s="106"/>
      <c r="J296" s="107"/>
      <c r="K296" s="107"/>
    </row>
    <row r="297" spans="7:11" x14ac:dyDescent="0.3">
      <c r="G297" s="112"/>
      <c r="H297" s="106"/>
      <c r="I297" s="106"/>
      <c r="J297" s="107"/>
      <c r="K297" s="107"/>
    </row>
    <row r="298" spans="7:11" x14ac:dyDescent="0.3">
      <c r="G298" s="112"/>
      <c r="H298" s="106"/>
      <c r="I298" s="106"/>
      <c r="J298" s="107"/>
      <c r="K298" s="107"/>
    </row>
    <row r="299" spans="7:11" x14ac:dyDescent="0.3">
      <c r="G299" s="112"/>
      <c r="H299" s="106"/>
      <c r="I299" s="106"/>
      <c r="J299" s="107"/>
      <c r="K299" s="107"/>
    </row>
    <row r="300" spans="7:11" x14ac:dyDescent="0.3">
      <c r="G300" s="112"/>
      <c r="H300" s="106"/>
      <c r="I300" s="106"/>
      <c r="J300" s="107"/>
      <c r="K300" s="107"/>
    </row>
    <row r="301" spans="7:11" x14ac:dyDescent="0.3">
      <c r="G301" s="112"/>
      <c r="H301" s="106"/>
      <c r="I301" s="106"/>
      <c r="J301" s="107"/>
      <c r="K301" s="107"/>
    </row>
    <row r="302" spans="7:11" x14ac:dyDescent="0.3">
      <c r="G302" s="112"/>
      <c r="H302" s="106"/>
      <c r="I302" s="106"/>
      <c r="J302" s="107"/>
      <c r="K302" s="107"/>
    </row>
    <row r="303" spans="7:11" x14ac:dyDescent="0.3">
      <c r="G303" s="112"/>
      <c r="H303" s="106"/>
      <c r="I303" s="106"/>
      <c r="J303" s="107"/>
      <c r="K303" s="107"/>
    </row>
    <row r="304" spans="7:11" x14ac:dyDescent="0.3">
      <c r="G304" s="112"/>
      <c r="H304" s="106"/>
      <c r="I304" s="106"/>
      <c r="J304" s="107"/>
      <c r="K304" s="107"/>
    </row>
    <row r="305" spans="7:11" x14ac:dyDescent="0.3">
      <c r="G305" s="112"/>
      <c r="H305" s="106"/>
      <c r="I305" s="106"/>
      <c r="J305" s="107"/>
      <c r="K305" s="107"/>
    </row>
    <row r="306" spans="7:11" x14ac:dyDescent="0.3">
      <c r="G306" s="112"/>
      <c r="H306" s="106"/>
      <c r="I306" s="106"/>
      <c r="J306" s="107"/>
      <c r="K306" s="107"/>
    </row>
    <row r="307" spans="7:11" x14ac:dyDescent="0.3">
      <c r="G307" s="112"/>
      <c r="H307" s="106"/>
      <c r="I307" s="106"/>
      <c r="J307" s="107"/>
      <c r="K307" s="107"/>
    </row>
    <row r="308" spans="7:11" x14ac:dyDescent="0.3">
      <c r="G308" s="112"/>
      <c r="H308" s="106"/>
      <c r="I308" s="106"/>
      <c r="J308" s="107"/>
      <c r="K308" s="107"/>
    </row>
    <row r="309" spans="7:11" x14ac:dyDescent="0.3">
      <c r="G309" s="112"/>
      <c r="H309" s="106"/>
      <c r="I309" s="106"/>
      <c r="J309" s="107"/>
      <c r="K309" s="107"/>
    </row>
    <row r="310" spans="7:11" x14ac:dyDescent="0.3">
      <c r="G310" s="112"/>
      <c r="H310" s="106"/>
      <c r="I310" s="106"/>
      <c r="J310" s="107"/>
      <c r="K310" s="107"/>
    </row>
    <row r="311" spans="7:11" x14ac:dyDescent="0.3">
      <c r="G311" s="112"/>
      <c r="H311" s="106"/>
      <c r="I311" s="106"/>
      <c r="J311" s="107"/>
      <c r="K311" s="107"/>
    </row>
    <row r="312" spans="7:11" x14ac:dyDescent="0.3">
      <c r="G312" s="112"/>
      <c r="H312" s="106"/>
      <c r="I312" s="106"/>
      <c r="J312" s="107"/>
      <c r="K312" s="107"/>
    </row>
    <row r="313" spans="7:11" x14ac:dyDescent="0.3">
      <c r="G313" s="112"/>
      <c r="H313" s="106"/>
      <c r="I313" s="106"/>
      <c r="J313" s="107"/>
      <c r="K313" s="107"/>
    </row>
    <row r="314" spans="7:11" x14ac:dyDescent="0.3">
      <c r="G314" s="112"/>
      <c r="H314" s="106"/>
      <c r="I314" s="106"/>
      <c r="J314" s="107"/>
      <c r="K314" s="107"/>
    </row>
    <row r="315" spans="7:11" x14ac:dyDescent="0.3">
      <c r="G315" s="112"/>
      <c r="H315" s="106"/>
      <c r="I315" s="106"/>
      <c r="J315" s="107"/>
      <c r="K315" s="107"/>
    </row>
    <row r="316" spans="7:11" x14ac:dyDescent="0.3">
      <c r="G316" s="112"/>
      <c r="H316" s="106"/>
      <c r="I316" s="106"/>
      <c r="J316" s="107"/>
      <c r="K316" s="107"/>
    </row>
    <row r="317" spans="7:11" x14ac:dyDescent="0.3">
      <c r="G317" s="112"/>
      <c r="H317" s="106"/>
      <c r="I317" s="106"/>
      <c r="J317" s="107"/>
      <c r="K317" s="107"/>
    </row>
    <row r="318" spans="7:11" x14ac:dyDescent="0.3">
      <c r="G318" s="112"/>
      <c r="H318" s="106"/>
      <c r="I318" s="106"/>
      <c r="J318" s="107"/>
      <c r="K318" s="107"/>
    </row>
    <row r="319" spans="7:11" x14ac:dyDescent="0.3">
      <c r="G319" s="112"/>
      <c r="H319" s="106"/>
      <c r="I319" s="106"/>
      <c r="J319" s="107"/>
      <c r="K319" s="107"/>
    </row>
    <row r="320" spans="7:11" x14ac:dyDescent="0.3">
      <c r="G320" s="112"/>
      <c r="H320" s="106"/>
      <c r="I320" s="106"/>
      <c r="J320" s="107"/>
      <c r="K320" s="107"/>
    </row>
    <row r="321" spans="7:11" x14ac:dyDescent="0.3">
      <c r="G321" s="112"/>
      <c r="H321" s="106"/>
      <c r="I321" s="106"/>
      <c r="J321" s="107"/>
      <c r="K321" s="107"/>
    </row>
    <row r="322" spans="7:11" x14ac:dyDescent="0.3">
      <c r="G322" s="112"/>
      <c r="H322" s="106"/>
      <c r="I322" s="106"/>
      <c r="J322" s="107"/>
      <c r="K322" s="107"/>
    </row>
    <row r="323" spans="7:11" x14ac:dyDescent="0.3">
      <c r="G323" s="112"/>
      <c r="H323" s="106"/>
      <c r="I323" s="106"/>
      <c r="J323" s="107"/>
      <c r="K323" s="107"/>
    </row>
    <row r="324" spans="7:11" x14ac:dyDescent="0.3">
      <c r="G324" s="112"/>
      <c r="H324" s="106"/>
      <c r="I324" s="106"/>
      <c r="J324" s="107"/>
      <c r="K324" s="107"/>
    </row>
    <row r="325" spans="7:11" x14ac:dyDescent="0.3">
      <c r="G325" s="112"/>
      <c r="H325" s="106"/>
      <c r="I325" s="106"/>
      <c r="J325" s="107"/>
      <c r="K325" s="107"/>
    </row>
    <row r="326" spans="7:11" x14ac:dyDescent="0.3">
      <c r="G326" s="112"/>
      <c r="H326" s="106"/>
      <c r="I326" s="106"/>
      <c r="J326" s="107"/>
      <c r="K326" s="107"/>
    </row>
    <row r="327" spans="7:11" x14ac:dyDescent="0.3">
      <c r="G327" s="112"/>
      <c r="H327" s="106"/>
      <c r="I327" s="106"/>
      <c r="J327" s="107"/>
      <c r="K327" s="107"/>
    </row>
    <row r="328" spans="7:11" x14ac:dyDescent="0.3">
      <c r="G328" s="112"/>
      <c r="H328" s="106"/>
      <c r="I328" s="106"/>
      <c r="J328" s="107"/>
      <c r="K328" s="107"/>
    </row>
    <row r="329" spans="7:11" x14ac:dyDescent="0.3">
      <c r="G329" s="112"/>
      <c r="H329" s="106"/>
      <c r="I329" s="106"/>
      <c r="J329" s="107"/>
      <c r="K329" s="107"/>
    </row>
    <row r="330" spans="7:11" x14ac:dyDescent="0.3">
      <c r="G330" s="112"/>
      <c r="H330" s="106"/>
      <c r="I330" s="106"/>
      <c r="J330" s="107"/>
      <c r="K330" s="107"/>
    </row>
    <row r="331" spans="7:11" x14ac:dyDescent="0.3">
      <c r="G331" s="112"/>
      <c r="H331" s="106"/>
      <c r="I331" s="106"/>
      <c r="J331" s="107"/>
      <c r="K331" s="107"/>
    </row>
    <row r="332" spans="7:11" x14ac:dyDescent="0.3">
      <c r="G332" s="112"/>
      <c r="H332" s="106"/>
      <c r="I332" s="106"/>
      <c r="J332" s="107"/>
      <c r="K332" s="107"/>
    </row>
    <row r="333" spans="7:11" x14ac:dyDescent="0.3">
      <c r="G333" s="112"/>
      <c r="H333" s="106"/>
      <c r="I333" s="106"/>
      <c r="J333" s="107"/>
      <c r="K333" s="107"/>
    </row>
    <row r="334" spans="7:11" x14ac:dyDescent="0.3">
      <c r="G334" s="112"/>
      <c r="H334" s="106"/>
      <c r="I334" s="106"/>
      <c r="J334" s="107"/>
      <c r="K334" s="107"/>
    </row>
    <row r="335" spans="7:11" x14ac:dyDescent="0.3">
      <c r="G335" s="112"/>
      <c r="H335" s="106"/>
      <c r="I335" s="106"/>
      <c r="J335" s="107"/>
      <c r="K335" s="107"/>
    </row>
    <row r="336" spans="7:11" x14ac:dyDescent="0.3">
      <c r="G336" s="112"/>
      <c r="H336" s="106"/>
      <c r="I336" s="106"/>
      <c r="J336" s="107"/>
      <c r="K336" s="107"/>
    </row>
    <row r="337" spans="7:11" x14ac:dyDescent="0.3">
      <c r="G337" s="112"/>
      <c r="H337" s="106"/>
      <c r="I337" s="106"/>
      <c r="J337" s="107"/>
      <c r="K337" s="107"/>
    </row>
    <row r="338" spans="7:11" x14ac:dyDescent="0.3">
      <c r="G338" s="112"/>
      <c r="H338" s="106"/>
      <c r="I338" s="106"/>
      <c r="J338" s="107"/>
      <c r="K338" s="107"/>
    </row>
    <row r="339" spans="7:11" x14ac:dyDescent="0.3">
      <c r="G339" s="112"/>
      <c r="H339" s="106"/>
      <c r="I339" s="106"/>
      <c r="J339" s="107"/>
      <c r="K339" s="107"/>
    </row>
    <row r="340" spans="7:11" x14ac:dyDescent="0.3">
      <c r="G340" s="112"/>
      <c r="H340" s="106"/>
      <c r="I340" s="106"/>
      <c r="J340" s="107"/>
      <c r="K340" s="107"/>
    </row>
    <row r="341" spans="7:11" x14ac:dyDescent="0.3">
      <c r="G341" s="112"/>
      <c r="H341" s="106"/>
      <c r="I341" s="106"/>
      <c r="J341" s="107"/>
      <c r="K341" s="107"/>
    </row>
    <row r="342" spans="7:11" x14ac:dyDescent="0.3">
      <c r="G342" s="112"/>
      <c r="H342" s="106"/>
      <c r="I342" s="106"/>
      <c r="J342" s="107"/>
      <c r="K342" s="107"/>
    </row>
    <row r="343" spans="7:11" x14ac:dyDescent="0.3">
      <c r="G343" s="112"/>
      <c r="H343" s="106"/>
      <c r="I343" s="106"/>
      <c r="J343" s="107"/>
      <c r="K343" s="107"/>
    </row>
    <row r="344" spans="7:11" x14ac:dyDescent="0.3">
      <c r="G344" s="112"/>
      <c r="H344" s="106"/>
      <c r="I344" s="106"/>
      <c r="J344" s="107"/>
      <c r="K344" s="107"/>
    </row>
    <row r="345" spans="7:11" x14ac:dyDescent="0.3">
      <c r="G345" s="112"/>
      <c r="H345" s="106"/>
      <c r="I345" s="106"/>
      <c r="J345" s="107"/>
      <c r="K345" s="107"/>
    </row>
    <row r="346" spans="7:11" x14ac:dyDescent="0.3">
      <c r="G346" s="112"/>
      <c r="H346" s="106"/>
      <c r="I346" s="106"/>
      <c r="J346" s="107"/>
      <c r="K346" s="107"/>
    </row>
    <row r="347" spans="7:11" x14ac:dyDescent="0.3">
      <c r="G347" s="112"/>
      <c r="H347" s="106"/>
      <c r="I347" s="106"/>
      <c r="J347" s="107"/>
      <c r="K347" s="107"/>
    </row>
    <row r="348" spans="7:11" x14ac:dyDescent="0.3">
      <c r="G348" s="112"/>
      <c r="H348" s="106"/>
      <c r="I348" s="106"/>
      <c r="J348" s="107"/>
      <c r="K348" s="107"/>
    </row>
    <row r="349" spans="7:11" x14ac:dyDescent="0.3">
      <c r="G349" s="112"/>
      <c r="H349" s="106"/>
      <c r="I349" s="106"/>
      <c r="J349" s="107"/>
      <c r="K349" s="107"/>
    </row>
    <row r="350" spans="7:11" x14ac:dyDescent="0.3">
      <c r="G350" s="112"/>
      <c r="H350" s="106"/>
      <c r="I350" s="106"/>
      <c r="J350" s="107"/>
      <c r="K350" s="107"/>
    </row>
    <row r="351" spans="7:11" x14ac:dyDescent="0.3">
      <c r="G351" s="112"/>
      <c r="H351" s="106"/>
      <c r="I351" s="106"/>
      <c r="J351" s="107"/>
      <c r="K351" s="107"/>
    </row>
    <row r="352" spans="7:11" x14ac:dyDescent="0.3">
      <c r="G352" s="112"/>
      <c r="H352" s="106"/>
      <c r="I352" s="106"/>
      <c r="J352" s="107"/>
      <c r="K352" s="107"/>
    </row>
    <row r="353" spans="7:11" x14ac:dyDescent="0.3">
      <c r="G353" s="112"/>
      <c r="H353" s="106"/>
      <c r="I353" s="106"/>
      <c r="J353" s="107"/>
      <c r="K353" s="107"/>
    </row>
    <row r="354" spans="7:11" x14ac:dyDescent="0.3">
      <c r="G354" s="112"/>
      <c r="H354" s="106"/>
      <c r="I354" s="106"/>
      <c r="J354" s="107"/>
      <c r="K354" s="107"/>
    </row>
    <row r="355" spans="7:11" x14ac:dyDescent="0.3">
      <c r="G355" s="112"/>
      <c r="H355" s="106"/>
      <c r="I355" s="106"/>
      <c r="J355" s="107"/>
      <c r="K355" s="107"/>
    </row>
    <row r="356" spans="7:11" x14ac:dyDescent="0.3">
      <c r="G356" s="112"/>
      <c r="H356" s="106"/>
      <c r="I356" s="106"/>
      <c r="J356" s="107"/>
      <c r="K356" s="107"/>
    </row>
    <row r="357" spans="7:11" x14ac:dyDescent="0.3">
      <c r="G357" s="112"/>
      <c r="H357" s="106"/>
      <c r="I357" s="106"/>
      <c r="J357" s="107"/>
      <c r="K357" s="107"/>
    </row>
    <row r="358" spans="7:11" x14ac:dyDescent="0.3">
      <c r="G358" s="112"/>
      <c r="H358" s="106"/>
      <c r="I358" s="106"/>
      <c r="J358" s="107"/>
      <c r="K358" s="107"/>
    </row>
    <row r="359" spans="7:11" x14ac:dyDescent="0.3">
      <c r="G359" s="112"/>
      <c r="H359" s="106"/>
      <c r="I359" s="106"/>
      <c r="J359" s="107"/>
      <c r="K359" s="107"/>
    </row>
    <row r="360" spans="7:11" x14ac:dyDescent="0.3">
      <c r="G360" s="112"/>
      <c r="H360" s="106"/>
      <c r="I360" s="106"/>
      <c r="J360" s="107"/>
      <c r="K360" s="107"/>
    </row>
    <row r="361" spans="7:11" x14ac:dyDescent="0.3">
      <c r="G361" s="112"/>
      <c r="H361" s="106"/>
      <c r="I361" s="106"/>
      <c r="J361" s="107"/>
      <c r="K361" s="107"/>
    </row>
    <row r="362" spans="7:11" x14ac:dyDescent="0.3">
      <c r="G362" s="112"/>
      <c r="H362" s="106"/>
      <c r="I362" s="106"/>
      <c r="J362" s="107"/>
      <c r="K362" s="107"/>
    </row>
    <row r="363" spans="7:11" x14ac:dyDescent="0.3">
      <c r="G363" s="112"/>
      <c r="H363" s="106"/>
      <c r="I363" s="106"/>
      <c r="J363" s="107"/>
      <c r="K363" s="107"/>
    </row>
    <row r="364" spans="7:11" x14ac:dyDescent="0.3">
      <c r="G364" s="112"/>
      <c r="H364" s="106"/>
      <c r="I364" s="106"/>
      <c r="J364" s="107"/>
      <c r="K364" s="107"/>
    </row>
    <row r="365" spans="7:11" x14ac:dyDescent="0.3">
      <c r="G365" s="112"/>
      <c r="H365" s="106"/>
      <c r="I365" s="106"/>
      <c r="J365" s="107"/>
      <c r="K365" s="107"/>
    </row>
    <row r="366" spans="7:11" x14ac:dyDescent="0.3">
      <c r="G366" s="112"/>
      <c r="H366" s="106"/>
      <c r="I366" s="106"/>
      <c r="J366" s="107"/>
      <c r="K366" s="107"/>
    </row>
    <row r="367" spans="7:11" x14ac:dyDescent="0.3">
      <c r="G367" s="112"/>
      <c r="H367" s="106"/>
      <c r="I367" s="106"/>
      <c r="J367" s="107"/>
      <c r="K367" s="107"/>
    </row>
    <row r="368" spans="7:11" x14ac:dyDescent="0.3">
      <c r="G368" s="112"/>
      <c r="H368" s="106"/>
      <c r="I368" s="106"/>
      <c r="J368" s="107"/>
      <c r="K368" s="107"/>
    </row>
    <row r="369" spans="7:11" x14ac:dyDescent="0.3">
      <c r="G369" s="112"/>
      <c r="H369" s="106"/>
      <c r="I369" s="106"/>
      <c r="J369" s="107"/>
      <c r="K369" s="107"/>
    </row>
    <row r="370" spans="7:11" x14ac:dyDescent="0.3">
      <c r="G370" s="112"/>
      <c r="H370" s="106"/>
      <c r="I370" s="106"/>
      <c r="J370" s="107"/>
      <c r="K370" s="107"/>
    </row>
    <row r="371" spans="7:11" x14ac:dyDescent="0.3">
      <c r="G371" s="112"/>
      <c r="H371" s="106"/>
      <c r="I371" s="106"/>
      <c r="J371" s="107"/>
      <c r="K371" s="107"/>
    </row>
    <row r="372" spans="7:11" x14ac:dyDescent="0.3">
      <c r="G372" s="112"/>
      <c r="H372" s="106"/>
      <c r="I372" s="106"/>
      <c r="J372" s="107"/>
      <c r="K372" s="107"/>
    </row>
    <row r="373" spans="7:11" x14ac:dyDescent="0.3">
      <c r="G373" s="112"/>
      <c r="H373" s="106"/>
      <c r="I373" s="106"/>
      <c r="J373" s="107"/>
      <c r="K373" s="107"/>
    </row>
    <row r="374" spans="7:11" x14ac:dyDescent="0.3">
      <c r="G374" s="112"/>
      <c r="H374" s="106"/>
      <c r="I374" s="106"/>
      <c r="J374" s="107"/>
      <c r="K374" s="107"/>
    </row>
    <row r="375" spans="7:11" x14ac:dyDescent="0.3">
      <c r="G375" s="112"/>
      <c r="H375" s="106"/>
      <c r="I375" s="106"/>
      <c r="J375" s="107"/>
      <c r="K375" s="107"/>
    </row>
    <row r="376" spans="7:11" x14ac:dyDescent="0.3">
      <c r="G376" s="112"/>
      <c r="H376" s="106"/>
      <c r="I376" s="106"/>
      <c r="J376" s="107"/>
      <c r="K376" s="107"/>
    </row>
    <row r="377" spans="7:11" x14ac:dyDescent="0.3">
      <c r="G377" s="112"/>
      <c r="H377" s="106"/>
      <c r="I377" s="106"/>
      <c r="J377" s="107"/>
      <c r="K377" s="107"/>
    </row>
    <row r="378" spans="7:11" x14ac:dyDescent="0.3">
      <c r="G378" s="112"/>
      <c r="H378" s="106"/>
      <c r="I378" s="106"/>
      <c r="J378" s="107"/>
      <c r="K378" s="107"/>
    </row>
    <row r="379" spans="7:11" x14ac:dyDescent="0.3">
      <c r="G379" s="112"/>
      <c r="H379" s="106"/>
      <c r="I379" s="106"/>
      <c r="J379" s="107"/>
      <c r="K379" s="107"/>
    </row>
    <row r="380" spans="7:11" x14ac:dyDescent="0.3">
      <c r="G380" s="112"/>
      <c r="H380" s="106"/>
      <c r="I380" s="106"/>
      <c r="J380" s="107"/>
      <c r="K380" s="107"/>
    </row>
    <row r="381" spans="7:11" x14ac:dyDescent="0.3">
      <c r="G381" s="112"/>
      <c r="H381" s="106"/>
      <c r="I381" s="106"/>
      <c r="J381" s="107"/>
      <c r="K381" s="107"/>
    </row>
    <row r="382" spans="7:11" x14ac:dyDescent="0.3">
      <c r="G382" s="112"/>
      <c r="H382" s="106"/>
      <c r="I382" s="106"/>
      <c r="J382" s="107"/>
      <c r="K382" s="107"/>
    </row>
    <row r="383" spans="7:11" x14ac:dyDescent="0.3">
      <c r="G383" s="112"/>
      <c r="H383" s="106"/>
      <c r="I383" s="106"/>
      <c r="J383" s="107"/>
      <c r="K383" s="107"/>
    </row>
    <row r="384" spans="7:11" x14ac:dyDescent="0.3">
      <c r="G384" s="112"/>
      <c r="H384" s="106"/>
      <c r="I384" s="106"/>
      <c r="J384" s="107"/>
      <c r="K384" s="107"/>
    </row>
    <row r="385" spans="7:11" x14ac:dyDescent="0.3">
      <c r="G385" s="112"/>
      <c r="H385" s="106"/>
      <c r="I385" s="106"/>
      <c r="J385" s="107"/>
      <c r="K385" s="107"/>
    </row>
    <row r="386" spans="7:11" x14ac:dyDescent="0.3">
      <c r="G386" s="112"/>
      <c r="H386" s="106"/>
      <c r="I386" s="106"/>
      <c r="J386" s="107"/>
      <c r="K386" s="107"/>
    </row>
    <row r="387" spans="7:11" x14ac:dyDescent="0.3">
      <c r="G387" s="112"/>
      <c r="H387" s="106"/>
      <c r="I387" s="106"/>
      <c r="J387" s="107"/>
      <c r="K387" s="107"/>
    </row>
    <row r="388" spans="7:11" x14ac:dyDescent="0.3">
      <c r="G388" s="112"/>
      <c r="H388" s="106"/>
      <c r="I388" s="106"/>
      <c r="J388" s="107"/>
      <c r="K388" s="107"/>
    </row>
    <row r="389" spans="7:11" x14ac:dyDescent="0.3">
      <c r="G389" s="112"/>
      <c r="H389" s="106"/>
      <c r="I389" s="106"/>
      <c r="J389" s="107"/>
      <c r="K389" s="107"/>
    </row>
    <row r="390" spans="7:11" x14ac:dyDescent="0.3">
      <c r="G390" s="112"/>
      <c r="H390" s="106"/>
      <c r="I390" s="106"/>
      <c r="J390" s="107"/>
      <c r="K390" s="107"/>
    </row>
    <row r="391" spans="7:11" x14ac:dyDescent="0.3">
      <c r="G391" s="112"/>
      <c r="H391" s="106"/>
      <c r="I391" s="106"/>
      <c r="J391" s="107"/>
      <c r="K391" s="107"/>
    </row>
    <row r="392" spans="7:11" x14ac:dyDescent="0.3">
      <c r="G392" s="112"/>
      <c r="H392" s="106"/>
      <c r="I392" s="106"/>
      <c r="J392" s="107"/>
      <c r="K392" s="107"/>
    </row>
    <row r="393" spans="7:11" x14ac:dyDescent="0.3">
      <c r="G393" s="112"/>
      <c r="H393" s="106"/>
      <c r="I393" s="106"/>
      <c r="J393" s="107"/>
      <c r="K393" s="107"/>
    </row>
    <row r="394" spans="7:11" x14ac:dyDescent="0.3">
      <c r="G394" s="112"/>
      <c r="H394" s="106"/>
      <c r="I394" s="106"/>
      <c r="J394" s="107"/>
      <c r="K394" s="107"/>
    </row>
    <row r="395" spans="7:11" x14ac:dyDescent="0.3">
      <c r="G395" s="112"/>
      <c r="H395" s="106"/>
      <c r="I395" s="106"/>
      <c r="J395" s="107"/>
      <c r="K395" s="107"/>
    </row>
    <row r="396" spans="7:11" x14ac:dyDescent="0.3">
      <c r="G396" s="112"/>
      <c r="H396" s="106"/>
      <c r="I396" s="106"/>
      <c r="J396" s="107"/>
      <c r="K396" s="107"/>
    </row>
    <row r="397" spans="7:11" x14ac:dyDescent="0.3">
      <c r="G397" s="112"/>
      <c r="H397" s="106"/>
      <c r="I397" s="106"/>
      <c r="J397" s="107"/>
      <c r="K397" s="107"/>
    </row>
    <row r="398" spans="7:11" x14ac:dyDescent="0.3">
      <c r="G398" s="112"/>
      <c r="H398" s="106"/>
      <c r="I398" s="106"/>
      <c r="J398" s="107"/>
      <c r="K398" s="107"/>
    </row>
    <row r="399" spans="7:11" x14ac:dyDescent="0.3">
      <c r="G399" s="112"/>
      <c r="H399" s="106"/>
      <c r="I399" s="106"/>
      <c r="J399" s="107"/>
      <c r="K399" s="107"/>
    </row>
    <row r="400" spans="7:11" x14ac:dyDescent="0.3">
      <c r="G400" s="112"/>
      <c r="H400" s="106"/>
      <c r="I400" s="106"/>
      <c r="J400" s="107"/>
      <c r="K400" s="107"/>
    </row>
    <row r="401" spans="7:11" x14ac:dyDescent="0.3">
      <c r="G401" s="112"/>
      <c r="H401" s="106"/>
      <c r="I401" s="106"/>
      <c r="J401" s="107"/>
      <c r="K401" s="107"/>
    </row>
    <row r="402" spans="7:11" x14ac:dyDescent="0.3">
      <c r="G402" s="112"/>
      <c r="H402" s="106"/>
      <c r="I402" s="106"/>
      <c r="J402" s="107"/>
      <c r="K402" s="107"/>
    </row>
    <row r="403" spans="7:11" x14ac:dyDescent="0.3">
      <c r="G403" s="112"/>
      <c r="H403" s="106"/>
      <c r="I403" s="106"/>
      <c r="J403" s="107"/>
      <c r="K403" s="107"/>
    </row>
    <row r="404" spans="7:11" x14ac:dyDescent="0.3">
      <c r="G404" s="112"/>
      <c r="H404" s="106"/>
      <c r="I404" s="106"/>
      <c r="J404" s="107"/>
      <c r="K404" s="107"/>
    </row>
    <row r="405" spans="7:11" x14ac:dyDescent="0.3">
      <c r="G405" s="112"/>
      <c r="H405" s="106"/>
      <c r="I405" s="106"/>
      <c r="J405" s="107"/>
      <c r="K405" s="107"/>
    </row>
    <row r="406" spans="7:11" x14ac:dyDescent="0.3">
      <c r="G406" s="112"/>
      <c r="H406" s="106"/>
      <c r="I406" s="106"/>
      <c r="J406" s="107"/>
      <c r="K406" s="107"/>
    </row>
    <row r="407" spans="7:11" x14ac:dyDescent="0.3">
      <c r="G407" s="112"/>
      <c r="H407" s="106"/>
      <c r="I407" s="106"/>
      <c r="J407" s="107"/>
      <c r="K407" s="107"/>
    </row>
    <row r="408" spans="7:11" x14ac:dyDescent="0.3">
      <c r="G408" s="112"/>
      <c r="H408" s="106"/>
      <c r="I408" s="106"/>
      <c r="J408" s="107"/>
      <c r="K408" s="107"/>
    </row>
    <row r="409" spans="7:11" x14ac:dyDescent="0.3">
      <c r="G409" s="112"/>
      <c r="H409" s="106"/>
      <c r="I409" s="106"/>
      <c r="J409" s="107"/>
      <c r="K409" s="107"/>
    </row>
    <row r="410" spans="7:11" x14ac:dyDescent="0.3">
      <c r="G410" s="112"/>
      <c r="H410" s="106"/>
      <c r="I410" s="106"/>
      <c r="J410" s="107"/>
      <c r="K410" s="107"/>
    </row>
    <row r="411" spans="7:11" x14ac:dyDescent="0.3">
      <c r="G411" s="112"/>
      <c r="H411" s="106"/>
      <c r="I411" s="106"/>
      <c r="J411" s="107"/>
      <c r="K411" s="107"/>
    </row>
    <row r="412" spans="7:11" x14ac:dyDescent="0.3">
      <c r="G412" s="112"/>
      <c r="H412" s="106"/>
      <c r="I412" s="106"/>
      <c r="J412" s="107"/>
      <c r="K412" s="107"/>
    </row>
    <row r="413" spans="7:11" x14ac:dyDescent="0.3">
      <c r="G413" s="112"/>
      <c r="H413" s="106"/>
      <c r="I413" s="106"/>
      <c r="J413" s="107"/>
      <c r="K413" s="107"/>
    </row>
    <row r="414" spans="7:11" x14ac:dyDescent="0.3">
      <c r="G414" s="112"/>
      <c r="H414" s="106"/>
      <c r="I414" s="106"/>
      <c r="J414" s="107"/>
      <c r="K414" s="107"/>
    </row>
    <row r="415" spans="7:11" x14ac:dyDescent="0.3">
      <c r="G415" s="112"/>
      <c r="H415" s="106"/>
      <c r="I415" s="106"/>
      <c r="J415" s="107"/>
      <c r="K415" s="107"/>
    </row>
    <row r="416" spans="7:11" x14ac:dyDescent="0.3">
      <c r="G416" s="112"/>
      <c r="H416" s="106"/>
      <c r="I416" s="106"/>
      <c r="J416" s="107"/>
      <c r="K416" s="107"/>
    </row>
    <row r="417" spans="7:11" x14ac:dyDescent="0.3">
      <c r="G417" s="112"/>
      <c r="H417" s="106"/>
      <c r="I417" s="106"/>
      <c r="J417" s="107"/>
      <c r="K417" s="107"/>
    </row>
    <row r="418" spans="7:11" x14ac:dyDescent="0.3">
      <c r="G418" s="112"/>
      <c r="H418" s="106"/>
      <c r="I418" s="106"/>
      <c r="J418" s="107"/>
      <c r="K418" s="107"/>
    </row>
    <row r="419" spans="7:11" x14ac:dyDescent="0.3">
      <c r="G419" s="112"/>
      <c r="H419" s="106"/>
      <c r="I419" s="106"/>
      <c r="J419" s="107"/>
      <c r="K419" s="107"/>
    </row>
    <row r="420" spans="7:11" x14ac:dyDescent="0.3">
      <c r="G420" s="112"/>
      <c r="H420" s="106"/>
      <c r="I420" s="106"/>
      <c r="J420" s="107"/>
      <c r="K420" s="107"/>
    </row>
    <row r="421" spans="7:11" x14ac:dyDescent="0.3">
      <c r="G421" s="112"/>
      <c r="H421" s="106"/>
      <c r="I421" s="106"/>
      <c r="J421" s="107"/>
      <c r="K421" s="107"/>
    </row>
    <row r="422" spans="7:11" x14ac:dyDescent="0.3">
      <c r="G422" s="112"/>
      <c r="H422" s="106"/>
      <c r="I422" s="106"/>
      <c r="J422" s="107"/>
      <c r="K422" s="107"/>
    </row>
    <row r="423" spans="7:11" x14ac:dyDescent="0.3">
      <c r="G423" s="112"/>
      <c r="H423" s="106"/>
      <c r="I423" s="106"/>
      <c r="J423" s="107"/>
      <c r="K423" s="107"/>
    </row>
    <row r="424" spans="7:11" x14ac:dyDescent="0.3">
      <c r="G424" s="112"/>
      <c r="H424" s="106"/>
      <c r="I424" s="106"/>
      <c r="J424" s="107"/>
      <c r="K424" s="107"/>
    </row>
    <row r="425" spans="7:11" x14ac:dyDescent="0.3">
      <c r="G425" s="112"/>
      <c r="H425" s="106"/>
      <c r="I425" s="106"/>
      <c r="J425" s="107"/>
      <c r="K425" s="107"/>
    </row>
    <row r="426" spans="7:11" x14ac:dyDescent="0.3">
      <c r="G426" s="112"/>
      <c r="H426" s="106"/>
      <c r="I426" s="106"/>
      <c r="J426" s="107"/>
      <c r="K426" s="107"/>
    </row>
    <row r="427" spans="7:11" x14ac:dyDescent="0.3">
      <c r="G427" s="112"/>
      <c r="H427" s="106"/>
      <c r="I427" s="106"/>
      <c r="J427" s="107"/>
      <c r="K427" s="107"/>
    </row>
    <row r="428" spans="7:11" x14ac:dyDescent="0.3">
      <c r="G428" s="112"/>
      <c r="H428" s="106"/>
      <c r="I428" s="106"/>
      <c r="J428" s="107"/>
      <c r="K428" s="107"/>
    </row>
    <row r="429" spans="7:11" x14ac:dyDescent="0.3">
      <c r="G429" s="112"/>
      <c r="H429" s="106"/>
      <c r="I429" s="106"/>
      <c r="J429" s="107"/>
      <c r="K429" s="107"/>
    </row>
    <row r="430" spans="7:11" x14ac:dyDescent="0.3">
      <c r="G430" s="112"/>
      <c r="H430" s="106"/>
      <c r="I430" s="106"/>
      <c r="J430" s="107"/>
      <c r="K430" s="107"/>
    </row>
    <row r="431" spans="7:11" x14ac:dyDescent="0.3">
      <c r="G431" s="112"/>
      <c r="H431" s="106"/>
      <c r="I431" s="106"/>
      <c r="J431" s="107"/>
      <c r="K431" s="107"/>
    </row>
    <row r="432" spans="7:11" x14ac:dyDescent="0.3">
      <c r="G432" s="112"/>
      <c r="H432" s="106"/>
      <c r="I432" s="106"/>
      <c r="J432" s="107"/>
      <c r="K432" s="107"/>
    </row>
    <row r="433" spans="7:11" x14ac:dyDescent="0.3">
      <c r="G433" s="112"/>
      <c r="H433" s="106"/>
      <c r="I433" s="106"/>
      <c r="J433" s="107"/>
      <c r="K433" s="107"/>
    </row>
    <row r="434" spans="7:11" x14ac:dyDescent="0.3">
      <c r="G434" s="112"/>
      <c r="H434" s="106"/>
      <c r="I434" s="106"/>
      <c r="J434" s="107"/>
      <c r="K434" s="107"/>
    </row>
    <row r="435" spans="7:11" x14ac:dyDescent="0.3">
      <c r="G435" s="112"/>
      <c r="H435" s="106"/>
      <c r="I435" s="106"/>
      <c r="J435" s="107"/>
      <c r="K435" s="107"/>
    </row>
    <row r="436" spans="7:11" x14ac:dyDescent="0.3">
      <c r="G436" s="112"/>
      <c r="H436" s="106"/>
      <c r="I436" s="106"/>
      <c r="J436" s="107"/>
      <c r="K436" s="107"/>
    </row>
    <row r="437" spans="7:11" x14ac:dyDescent="0.3">
      <c r="G437" s="112"/>
      <c r="H437" s="106"/>
      <c r="I437" s="106"/>
      <c r="J437" s="107"/>
      <c r="K437" s="107"/>
    </row>
    <row r="438" spans="7:11" x14ac:dyDescent="0.3">
      <c r="G438" s="112"/>
      <c r="H438" s="106"/>
      <c r="I438" s="106"/>
      <c r="J438" s="107"/>
      <c r="K438" s="107"/>
    </row>
    <row r="439" spans="7:11" x14ac:dyDescent="0.3">
      <c r="G439" s="112"/>
      <c r="H439" s="106"/>
      <c r="I439" s="106"/>
      <c r="J439" s="107"/>
      <c r="K439" s="107"/>
    </row>
    <row r="440" spans="7:11" x14ac:dyDescent="0.3">
      <c r="G440" s="112"/>
      <c r="H440" s="106"/>
      <c r="I440" s="106"/>
      <c r="J440" s="107"/>
      <c r="K440" s="107"/>
    </row>
    <row r="441" spans="7:11" x14ac:dyDescent="0.3">
      <c r="G441" s="112"/>
      <c r="H441" s="106"/>
      <c r="I441" s="106"/>
      <c r="J441" s="107"/>
      <c r="K441" s="107"/>
    </row>
    <row r="442" spans="7:11" x14ac:dyDescent="0.3">
      <c r="G442" s="112"/>
      <c r="H442" s="106"/>
      <c r="I442" s="106"/>
      <c r="J442" s="107"/>
      <c r="K442" s="107"/>
    </row>
    <row r="443" spans="7:11" x14ac:dyDescent="0.3">
      <c r="G443" s="112"/>
      <c r="H443" s="106"/>
      <c r="I443" s="106"/>
      <c r="J443" s="107"/>
      <c r="K443" s="107"/>
    </row>
    <row r="444" spans="7:11" x14ac:dyDescent="0.3">
      <c r="G444" s="112"/>
      <c r="H444" s="106"/>
      <c r="I444" s="106"/>
      <c r="J444" s="107"/>
      <c r="K444" s="107"/>
    </row>
    <row r="445" spans="7:11" x14ac:dyDescent="0.3">
      <c r="G445" s="112"/>
      <c r="H445" s="106"/>
      <c r="I445" s="106"/>
      <c r="J445" s="107"/>
      <c r="K445" s="107"/>
    </row>
    <row r="446" spans="7:11" x14ac:dyDescent="0.3">
      <c r="G446" s="112"/>
      <c r="H446" s="106"/>
      <c r="I446" s="106"/>
      <c r="J446" s="107"/>
      <c r="K446" s="107"/>
    </row>
    <row r="447" spans="7:11" x14ac:dyDescent="0.3">
      <c r="G447" s="112"/>
      <c r="H447" s="106"/>
      <c r="I447" s="106"/>
      <c r="J447" s="107"/>
      <c r="K447" s="107"/>
    </row>
    <row r="448" spans="7:11" x14ac:dyDescent="0.3">
      <c r="G448" s="112"/>
      <c r="H448" s="106"/>
      <c r="I448" s="106"/>
      <c r="J448" s="107"/>
      <c r="K448" s="107"/>
    </row>
    <row r="449" spans="7:11" x14ac:dyDescent="0.3">
      <c r="G449" s="112"/>
      <c r="H449" s="106"/>
      <c r="I449" s="106"/>
      <c r="J449" s="107"/>
      <c r="K449" s="107"/>
    </row>
    <row r="450" spans="7:11" x14ac:dyDescent="0.3">
      <c r="G450" s="112"/>
      <c r="H450" s="106"/>
      <c r="I450" s="106"/>
      <c r="J450" s="107"/>
      <c r="K450" s="107"/>
    </row>
    <row r="451" spans="7:11" x14ac:dyDescent="0.3">
      <c r="G451" s="112"/>
      <c r="H451" s="106"/>
      <c r="I451" s="106"/>
      <c r="J451" s="107"/>
      <c r="K451" s="107"/>
    </row>
    <row r="452" spans="7:11" x14ac:dyDescent="0.3">
      <c r="G452" s="112"/>
      <c r="H452" s="106"/>
      <c r="I452" s="106"/>
      <c r="J452" s="107"/>
      <c r="K452" s="107"/>
    </row>
    <row r="453" spans="7:11" x14ac:dyDescent="0.3">
      <c r="G453" s="112"/>
      <c r="H453" s="106"/>
      <c r="I453" s="106"/>
      <c r="J453" s="107"/>
      <c r="K453" s="107"/>
    </row>
    <row r="454" spans="7:11" x14ac:dyDescent="0.3">
      <c r="G454" s="112"/>
      <c r="H454" s="106"/>
      <c r="I454" s="106"/>
      <c r="J454" s="107"/>
      <c r="K454" s="107"/>
    </row>
    <row r="455" spans="7:11" x14ac:dyDescent="0.3">
      <c r="G455" s="112"/>
      <c r="H455" s="106"/>
      <c r="I455" s="106"/>
      <c r="J455" s="107"/>
      <c r="K455" s="107"/>
    </row>
    <row r="456" spans="7:11" x14ac:dyDescent="0.3">
      <c r="G456" s="112"/>
      <c r="H456" s="106"/>
      <c r="I456" s="106"/>
      <c r="J456" s="107"/>
      <c r="K456" s="107"/>
    </row>
    <row r="457" spans="7:11" x14ac:dyDescent="0.3">
      <c r="G457" s="112"/>
      <c r="H457" s="106"/>
      <c r="I457" s="106"/>
      <c r="J457" s="107"/>
      <c r="K457" s="107"/>
    </row>
    <row r="458" spans="7:11" x14ac:dyDescent="0.3">
      <c r="G458" s="112"/>
      <c r="H458" s="106"/>
      <c r="I458" s="106"/>
      <c r="J458" s="107"/>
      <c r="K458" s="107"/>
    </row>
    <row r="459" spans="7:11" x14ac:dyDescent="0.3">
      <c r="G459" s="112"/>
      <c r="H459" s="106"/>
      <c r="I459" s="106"/>
      <c r="J459" s="107"/>
      <c r="K459" s="107"/>
    </row>
    <row r="460" spans="7:11" x14ac:dyDescent="0.3">
      <c r="G460" s="112"/>
      <c r="H460" s="106"/>
      <c r="I460" s="106"/>
      <c r="J460" s="107"/>
      <c r="K460" s="107"/>
    </row>
    <row r="461" spans="7:11" x14ac:dyDescent="0.3">
      <c r="G461" s="112"/>
      <c r="H461" s="106"/>
      <c r="I461" s="106"/>
      <c r="J461" s="107"/>
      <c r="K461" s="107"/>
    </row>
    <row r="462" spans="7:11" x14ac:dyDescent="0.3">
      <c r="G462" s="112"/>
      <c r="H462" s="106"/>
      <c r="I462" s="106"/>
      <c r="J462" s="107"/>
      <c r="K462" s="107"/>
    </row>
    <row r="463" spans="7:11" x14ac:dyDescent="0.3">
      <c r="G463" s="112"/>
      <c r="H463" s="106"/>
      <c r="I463" s="106"/>
      <c r="J463" s="107"/>
      <c r="K463" s="107"/>
    </row>
    <row r="464" spans="7:11" x14ac:dyDescent="0.3">
      <c r="G464" s="112"/>
      <c r="H464" s="106"/>
      <c r="I464" s="106"/>
      <c r="J464" s="107"/>
      <c r="K464" s="107"/>
    </row>
    <row r="465" spans="7:11" x14ac:dyDescent="0.3">
      <c r="G465" s="112"/>
      <c r="H465" s="106"/>
      <c r="I465" s="106"/>
      <c r="J465" s="107"/>
      <c r="K465" s="107"/>
    </row>
    <row r="466" spans="7:11" x14ac:dyDescent="0.3">
      <c r="G466" s="112"/>
      <c r="H466" s="106"/>
      <c r="I466" s="106"/>
      <c r="J466" s="107"/>
      <c r="K466" s="107"/>
    </row>
    <row r="467" spans="7:11" x14ac:dyDescent="0.3">
      <c r="G467" s="112"/>
      <c r="H467" s="106"/>
      <c r="I467" s="106"/>
      <c r="J467" s="107"/>
      <c r="K467" s="107"/>
    </row>
    <row r="468" spans="7:11" x14ac:dyDescent="0.3">
      <c r="G468" s="112"/>
      <c r="H468" s="106"/>
      <c r="I468" s="106"/>
      <c r="J468" s="107"/>
      <c r="K468" s="107"/>
    </row>
    <row r="469" spans="7:11" x14ac:dyDescent="0.3">
      <c r="G469" s="112"/>
      <c r="H469" s="106"/>
      <c r="I469" s="106"/>
      <c r="J469" s="107"/>
      <c r="K469" s="107"/>
    </row>
    <row r="470" spans="7:11" x14ac:dyDescent="0.3">
      <c r="G470" s="112"/>
      <c r="H470" s="106"/>
      <c r="I470" s="106"/>
      <c r="J470" s="107"/>
      <c r="K470" s="107"/>
    </row>
    <row r="471" spans="7:11" x14ac:dyDescent="0.3">
      <c r="G471" s="112"/>
      <c r="H471" s="106"/>
      <c r="I471" s="106"/>
      <c r="J471" s="107"/>
      <c r="K471" s="107"/>
    </row>
    <row r="472" spans="7:11" x14ac:dyDescent="0.3">
      <c r="G472" s="112"/>
      <c r="H472" s="106"/>
      <c r="I472" s="106"/>
      <c r="J472" s="107"/>
      <c r="K472" s="107"/>
    </row>
    <row r="473" spans="7:11" x14ac:dyDescent="0.3">
      <c r="G473" s="112"/>
      <c r="H473" s="106"/>
      <c r="I473" s="106"/>
      <c r="J473" s="107"/>
      <c r="K473" s="107"/>
    </row>
    <row r="474" spans="7:11" x14ac:dyDescent="0.3">
      <c r="G474" s="112"/>
      <c r="H474" s="106"/>
      <c r="I474" s="106"/>
      <c r="J474" s="107"/>
      <c r="K474" s="107"/>
    </row>
    <row r="475" spans="7:11" x14ac:dyDescent="0.3">
      <c r="G475" s="112"/>
      <c r="H475" s="106"/>
      <c r="I475" s="106"/>
      <c r="J475" s="107"/>
      <c r="K475" s="107"/>
    </row>
    <row r="476" spans="7:11" x14ac:dyDescent="0.3">
      <c r="G476" s="112"/>
      <c r="H476" s="106"/>
      <c r="I476" s="106"/>
      <c r="J476" s="107"/>
      <c r="K476" s="107"/>
    </row>
    <row r="477" spans="7:11" x14ac:dyDescent="0.3">
      <c r="G477" s="112"/>
      <c r="H477" s="106"/>
      <c r="I477" s="106"/>
      <c r="J477" s="107"/>
      <c r="K477" s="107"/>
    </row>
    <row r="478" spans="7:11" x14ac:dyDescent="0.3">
      <c r="G478" s="112"/>
      <c r="H478" s="106"/>
      <c r="I478" s="106"/>
      <c r="J478" s="107"/>
      <c r="K478" s="107"/>
    </row>
    <row r="479" spans="7:11" x14ac:dyDescent="0.3">
      <c r="G479" s="112"/>
      <c r="H479" s="106"/>
      <c r="I479" s="106"/>
      <c r="J479" s="107"/>
      <c r="K479" s="107"/>
    </row>
    <row r="480" spans="7:11" x14ac:dyDescent="0.3">
      <c r="G480" s="112"/>
      <c r="H480" s="106"/>
      <c r="I480" s="106"/>
      <c r="J480" s="107"/>
      <c r="K480" s="107"/>
    </row>
    <row r="481" spans="7:11" x14ac:dyDescent="0.3">
      <c r="G481" s="112"/>
      <c r="H481" s="106"/>
      <c r="I481" s="106"/>
      <c r="J481" s="107"/>
      <c r="K481" s="107"/>
    </row>
    <row r="482" spans="7:11" x14ac:dyDescent="0.3">
      <c r="G482" s="112"/>
      <c r="H482" s="106"/>
      <c r="I482" s="106"/>
      <c r="J482" s="107"/>
      <c r="K482" s="107"/>
    </row>
    <row r="483" spans="7:11" x14ac:dyDescent="0.3">
      <c r="G483" s="112"/>
      <c r="H483" s="106"/>
      <c r="I483" s="106"/>
      <c r="J483" s="107"/>
      <c r="K483" s="107"/>
    </row>
    <row r="484" spans="7:11" x14ac:dyDescent="0.3">
      <c r="G484" s="112"/>
      <c r="H484" s="106"/>
      <c r="I484" s="106"/>
      <c r="J484" s="107"/>
      <c r="K484" s="107"/>
    </row>
    <row r="485" spans="7:11" x14ac:dyDescent="0.3">
      <c r="G485" s="112"/>
      <c r="H485" s="106"/>
      <c r="I485" s="106"/>
      <c r="J485" s="107"/>
      <c r="K485" s="107"/>
    </row>
    <row r="486" spans="7:11" x14ac:dyDescent="0.3">
      <c r="G486" s="112"/>
      <c r="H486" s="106"/>
      <c r="I486" s="106"/>
      <c r="J486" s="107"/>
      <c r="K486" s="107"/>
    </row>
    <row r="487" spans="7:11" x14ac:dyDescent="0.3">
      <c r="G487" s="112"/>
      <c r="H487" s="106"/>
      <c r="I487" s="106"/>
      <c r="J487" s="107"/>
      <c r="K487" s="107"/>
    </row>
    <row r="488" spans="7:11" x14ac:dyDescent="0.3">
      <c r="G488" s="112"/>
      <c r="H488" s="106"/>
      <c r="I488" s="106"/>
      <c r="J488" s="107"/>
      <c r="K488" s="107"/>
    </row>
    <row r="489" spans="7:11" x14ac:dyDescent="0.3">
      <c r="G489" s="112"/>
      <c r="H489" s="106"/>
      <c r="I489" s="106"/>
      <c r="J489" s="107"/>
      <c r="K489" s="107"/>
    </row>
    <row r="490" spans="7:11" x14ac:dyDescent="0.3">
      <c r="G490" s="112"/>
      <c r="H490" s="106"/>
      <c r="I490" s="106"/>
      <c r="J490" s="107"/>
      <c r="K490" s="107"/>
    </row>
    <row r="491" spans="7:11" x14ac:dyDescent="0.3">
      <c r="G491" s="112"/>
      <c r="H491" s="106"/>
      <c r="I491" s="106"/>
      <c r="J491" s="107"/>
      <c r="K491" s="107"/>
    </row>
    <row r="492" spans="7:11" x14ac:dyDescent="0.3">
      <c r="G492" s="112"/>
      <c r="H492" s="106"/>
      <c r="I492" s="106"/>
      <c r="J492" s="107"/>
      <c r="K492" s="107"/>
    </row>
    <row r="493" spans="7:11" x14ac:dyDescent="0.3">
      <c r="G493" s="112"/>
      <c r="H493" s="106"/>
      <c r="I493" s="106"/>
      <c r="J493" s="107"/>
      <c r="K493" s="107"/>
    </row>
    <row r="494" spans="7:11" x14ac:dyDescent="0.3">
      <c r="G494" s="112"/>
      <c r="H494" s="106"/>
      <c r="I494" s="106"/>
      <c r="J494" s="107"/>
      <c r="K494" s="107"/>
    </row>
    <row r="495" spans="7:11" x14ac:dyDescent="0.3">
      <c r="G495" s="112"/>
      <c r="H495" s="106"/>
      <c r="I495" s="106"/>
      <c r="J495" s="107"/>
      <c r="K495" s="107"/>
    </row>
    <row r="496" spans="7:11" x14ac:dyDescent="0.3">
      <c r="G496" s="112"/>
      <c r="H496" s="106"/>
      <c r="I496" s="106"/>
      <c r="J496" s="107"/>
      <c r="K496" s="107"/>
    </row>
    <row r="497" spans="7:11" x14ac:dyDescent="0.3">
      <c r="G497" s="112"/>
      <c r="H497" s="106"/>
      <c r="I497" s="106"/>
      <c r="J497" s="107"/>
      <c r="K497" s="107"/>
    </row>
    <row r="498" spans="7:11" x14ac:dyDescent="0.3">
      <c r="G498" s="112"/>
      <c r="H498" s="106"/>
      <c r="I498" s="106"/>
      <c r="J498" s="107"/>
      <c r="K498" s="107"/>
    </row>
    <row r="499" spans="7:11" x14ac:dyDescent="0.3">
      <c r="G499" s="112"/>
      <c r="H499" s="106"/>
      <c r="I499" s="106"/>
      <c r="J499" s="107"/>
      <c r="K499" s="107"/>
    </row>
    <row r="500" spans="7:11" x14ac:dyDescent="0.3">
      <c r="G500" s="112"/>
      <c r="H500" s="106"/>
      <c r="I500" s="106"/>
      <c r="J500" s="107"/>
      <c r="K500" s="107"/>
    </row>
    <row r="501" spans="7:11" x14ac:dyDescent="0.3">
      <c r="G501" s="112"/>
      <c r="H501" s="106"/>
      <c r="I501" s="106"/>
      <c r="J501" s="107"/>
      <c r="K501" s="107"/>
    </row>
    <row r="502" spans="7:11" x14ac:dyDescent="0.3">
      <c r="G502" s="112"/>
      <c r="H502" s="106"/>
      <c r="I502" s="106"/>
      <c r="J502" s="107"/>
      <c r="K502" s="107"/>
    </row>
    <row r="503" spans="7:11" x14ac:dyDescent="0.3">
      <c r="G503" s="112"/>
      <c r="H503" s="106"/>
      <c r="I503" s="106"/>
      <c r="J503" s="107"/>
      <c r="K503" s="107"/>
    </row>
    <row r="504" spans="7:11" x14ac:dyDescent="0.3">
      <c r="G504" s="112"/>
      <c r="H504" s="106"/>
      <c r="I504" s="106"/>
      <c r="J504" s="107"/>
      <c r="K504" s="107"/>
    </row>
    <row r="505" spans="7:11" x14ac:dyDescent="0.3">
      <c r="G505" s="112"/>
      <c r="H505" s="106"/>
      <c r="I505" s="106"/>
      <c r="J505" s="107"/>
      <c r="K505" s="107"/>
    </row>
    <row r="506" spans="7:11" x14ac:dyDescent="0.3">
      <c r="G506" s="112"/>
      <c r="H506" s="106"/>
      <c r="I506" s="106"/>
      <c r="J506" s="107"/>
      <c r="K506" s="107"/>
    </row>
    <row r="507" spans="7:11" x14ac:dyDescent="0.3">
      <c r="G507" s="112"/>
      <c r="H507" s="106"/>
      <c r="I507" s="106"/>
      <c r="J507" s="107"/>
      <c r="K507" s="107"/>
    </row>
    <row r="508" spans="7:11" x14ac:dyDescent="0.3">
      <c r="G508" s="112"/>
      <c r="H508" s="106"/>
      <c r="I508" s="106"/>
      <c r="J508" s="107"/>
      <c r="K508" s="107"/>
    </row>
    <row r="509" spans="7:11" x14ac:dyDescent="0.3">
      <c r="G509" s="112"/>
      <c r="H509" s="106"/>
      <c r="I509" s="106"/>
      <c r="J509" s="107"/>
      <c r="K509" s="107"/>
    </row>
    <row r="510" spans="7:11" x14ac:dyDescent="0.3">
      <c r="G510" s="112"/>
      <c r="H510" s="106"/>
      <c r="I510" s="106"/>
      <c r="J510" s="107"/>
      <c r="K510" s="107"/>
    </row>
    <row r="511" spans="7:11" x14ac:dyDescent="0.3">
      <c r="G511" s="112"/>
      <c r="H511" s="106"/>
      <c r="I511" s="106"/>
      <c r="J511" s="107"/>
      <c r="K511" s="107"/>
    </row>
    <row r="512" spans="7:11" x14ac:dyDescent="0.3">
      <c r="G512" s="112"/>
      <c r="H512" s="106"/>
      <c r="I512" s="106"/>
      <c r="J512" s="107"/>
      <c r="K512" s="107"/>
    </row>
    <row r="513" spans="7:11" x14ac:dyDescent="0.3">
      <c r="G513" s="112"/>
      <c r="H513" s="106"/>
      <c r="I513" s="106"/>
      <c r="J513" s="107"/>
      <c r="K513" s="107"/>
    </row>
    <row r="514" spans="7:11" x14ac:dyDescent="0.3">
      <c r="G514" s="112"/>
      <c r="H514" s="106"/>
      <c r="I514" s="106"/>
      <c r="J514" s="107"/>
      <c r="K514" s="107"/>
    </row>
    <row r="515" spans="7:11" x14ac:dyDescent="0.3">
      <c r="G515" s="112"/>
      <c r="H515" s="106"/>
      <c r="I515" s="106"/>
      <c r="J515" s="107"/>
      <c r="K515" s="107"/>
    </row>
    <row r="516" spans="7:11" x14ac:dyDescent="0.3">
      <c r="G516" s="112"/>
      <c r="H516" s="106"/>
      <c r="I516" s="106"/>
      <c r="J516" s="107"/>
      <c r="K516" s="107"/>
    </row>
    <row r="517" spans="7:11" x14ac:dyDescent="0.3">
      <c r="G517" s="112"/>
      <c r="H517" s="106"/>
      <c r="I517" s="106"/>
      <c r="J517" s="107"/>
      <c r="K517" s="107"/>
    </row>
    <row r="518" spans="7:11" x14ac:dyDescent="0.3">
      <c r="G518" s="112"/>
      <c r="H518" s="106"/>
      <c r="I518" s="106"/>
      <c r="J518" s="107"/>
      <c r="K518" s="107"/>
    </row>
    <row r="519" spans="7:11" x14ac:dyDescent="0.3">
      <c r="G519" s="112"/>
      <c r="H519" s="106"/>
      <c r="I519" s="106"/>
      <c r="J519" s="107"/>
      <c r="K519" s="107"/>
    </row>
    <row r="520" spans="7:11" x14ac:dyDescent="0.3">
      <c r="G520" s="112"/>
      <c r="H520" s="106"/>
      <c r="I520" s="106"/>
      <c r="J520" s="107"/>
      <c r="K520" s="107"/>
    </row>
    <row r="521" spans="7:11" x14ac:dyDescent="0.3">
      <c r="G521" s="112"/>
      <c r="H521" s="106"/>
      <c r="I521" s="106"/>
      <c r="J521" s="107"/>
      <c r="K521" s="107"/>
    </row>
    <row r="522" spans="7:11" x14ac:dyDescent="0.3">
      <c r="G522" s="112"/>
      <c r="H522" s="106"/>
      <c r="I522" s="106"/>
      <c r="J522" s="107"/>
      <c r="K522" s="107"/>
    </row>
    <row r="523" spans="7:11" x14ac:dyDescent="0.3">
      <c r="G523" s="112"/>
      <c r="H523" s="106"/>
      <c r="I523" s="106"/>
      <c r="J523" s="107"/>
      <c r="K523" s="107"/>
    </row>
    <row r="524" spans="7:11" x14ac:dyDescent="0.3">
      <c r="G524" s="112"/>
      <c r="H524" s="106"/>
      <c r="I524" s="106"/>
      <c r="J524" s="107"/>
      <c r="K524" s="107"/>
    </row>
    <row r="525" spans="7:11" x14ac:dyDescent="0.3">
      <c r="G525" s="112"/>
      <c r="H525" s="106"/>
      <c r="I525" s="106"/>
      <c r="J525" s="107"/>
      <c r="K525" s="107"/>
    </row>
    <row r="526" spans="7:11" x14ac:dyDescent="0.3">
      <c r="G526" s="112"/>
      <c r="H526" s="106"/>
      <c r="I526" s="106"/>
      <c r="J526" s="107"/>
      <c r="K526" s="107"/>
    </row>
    <row r="527" spans="7:11" x14ac:dyDescent="0.3">
      <c r="G527" s="112"/>
      <c r="H527" s="106"/>
      <c r="I527" s="106"/>
      <c r="J527" s="107"/>
      <c r="K527" s="107"/>
    </row>
    <row r="528" spans="7:11" x14ac:dyDescent="0.3">
      <c r="G528" s="112"/>
      <c r="H528" s="106"/>
      <c r="I528" s="106"/>
      <c r="J528" s="107"/>
      <c r="K528" s="107"/>
    </row>
    <row r="529" spans="7:11" x14ac:dyDescent="0.3">
      <c r="G529" s="112"/>
      <c r="H529" s="106"/>
      <c r="I529" s="106"/>
      <c r="J529" s="107"/>
      <c r="K529" s="107"/>
    </row>
    <row r="530" spans="7:11" x14ac:dyDescent="0.3">
      <c r="G530" s="112"/>
      <c r="H530" s="106"/>
      <c r="I530" s="106"/>
      <c r="J530" s="107"/>
      <c r="K530" s="107"/>
    </row>
    <row r="531" spans="7:11" x14ac:dyDescent="0.3">
      <c r="G531" s="112"/>
      <c r="H531" s="106"/>
      <c r="I531" s="106"/>
      <c r="J531" s="107"/>
      <c r="K531" s="107"/>
    </row>
    <row r="532" spans="7:11" x14ac:dyDescent="0.3">
      <c r="G532" s="112"/>
      <c r="H532" s="106"/>
      <c r="I532" s="106"/>
      <c r="J532" s="107"/>
      <c r="K532" s="107"/>
    </row>
    <row r="533" spans="7:11" x14ac:dyDescent="0.3">
      <c r="G533" s="112"/>
      <c r="H533" s="106"/>
      <c r="I533" s="106"/>
      <c r="J533" s="107"/>
      <c r="K533" s="107"/>
    </row>
    <row r="534" spans="7:11" x14ac:dyDescent="0.3">
      <c r="G534" s="112"/>
      <c r="H534" s="106"/>
      <c r="I534" s="106"/>
      <c r="J534" s="107"/>
      <c r="K534" s="107"/>
    </row>
    <row r="535" spans="7:11" x14ac:dyDescent="0.3">
      <c r="G535" s="112"/>
      <c r="H535" s="106"/>
      <c r="I535" s="106"/>
      <c r="J535" s="107"/>
      <c r="K535" s="107"/>
    </row>
    <row r="536" spans="7:11" x14ac:dyDescent="0.3">
      <c r="G536" s="112"/>
      <c r="H536" s="106"/>
      <c r="I536" s="106"/>
      <c r="J536" s="107"/>
      <c r="K536" s="107"/>
    </row>
    <row r="537" spans="7:11" x14ac:dyDescent="0.3">
      <c r="G537" s="112"/>
      <c r="H537" s="106"/>
      <c r="I537" s="106"/>
      <c r="J537" s="107"/>
      <c r="K537" s="107"/>
    </row>
    <row r="538" spans="7:11" x14ac:dyDescent="0.3">
      <c r="G538" s="112"/>
      <c r="H538" s="106"/>
      <c r="I538" s="106"/>
      <c r="J538" s="107"/>
      <c r="K538" s="107"/>
    </row>
    <row r="539" spans="7:11" x14ac:dyDescent="0.3">
      <c r="G539" s="112"/>
      <c r="H539" s="106"/>
      <c r="I539" s="106"/>
      <c r="J539" s="107"/>
      <c r="K539" s="107"/>
    </row>
    <row r="540" spans="7:11" x14ac:dyDescent="0.3">
      <c r="G540" s="112"/>
      <c r="H540" s="106"/>
      <c r="I540" s="106"/>
      <c r="J540" s="107"/>
      <c r="K540" s="107"/>
    </row>
    <row r="541" spans="7:11" x14ac:dyDescent="0.3">
      <c r="G541" s="112"/>
      <c r="H541" s="106"/>
      <c r="I541" s="106"/>
      <c r="J541" s="107"/>
      <c r="K541" s="107"/>
    </row>
    <row r="542" spans="7:11" x14ac:dyDescent="0.3">
      <c r="G542" s="112"/>
      <c r="H542" s="106"/>
      <c r="I542" s="106"/>
      <c r="J542" s="107"/>
      <c r="K542" s="107"/>
    </row>
    <row r="543" spans="7:11" x14ac:dyDescent="0.3">
      <c r="G543" s="112"/>
      <c r="H543" s="106"/>
      <c r="I543" s="106"/>
      <c r="J543" s="107"/>
      <c r="K543" s="107"/>
    </row>
    <row r="544" spans="7:11" x14ac:dyDescent="0.3">
      <c r="G544" s="112"/>
      <c r="H544" s="106"/>
      <c r="I544" s="106"/>
      <c r="J544" s="107"/>
      <c r="K544" s="107"/>
    </row>
    <row r="545" spans="7:11" x14ac:dyDescent="0.3">
      <c r="G545" s="112"/>
      <c r="H545" s="106"/>
      <c r="I545" s="106"/>
      <c r="J545" s="107"/>
      <c r="K545" s="107"/>
    </row>
    <row r="546" spans="7:11" x14ac:dyDescent="0.3">
      <c r="G546" s="112"/>
      <c r="H546" s="106"/>
      <c r="I546" s="106"/>
      <c r="J546" s="107"/>
      <c r="K546" s="107"/>
    </row>
    <row r="547" spans="7:11" x14ac:dyDescent="0.3">
      <c r="G547" s="112"/>
      <c r="H547" s="106"/>
      <c r="I547" s="106"/>
      <c r="J547" s="107"/>
      <c r="K547" s="107"/>
    </row>
    <row r="548" spans="7:11" x14ac:dyDescent="0.3">
      <c r="G548" s="112"/>
      <c r="H548" s="106"/>
      <c r="I548" s="106"/>
      <c r="J548" s="107"/>
      <c r="K548" s="107"/>
    </row>
    <row r="549" spans="7:11" x14ac:dyDescent="0.3">
      <c r="G549" s="112"/>
      <c r="H549" s="106"/>
      <c r="I549" s="106"/>
      <c r="J549" s="107"/>
      <c r="K549" s="107"/>
    </row>
    <row r="550" spans="7:11" x14ac:dyDescent="0.3">
      <c r="G550" s="112"/>
      <c r="H550" s="106"/>
      <c r="I550" s="106"/>
      <c r="J550" s="107"/>
      <c r="K550" s="107"/>
    </row>
    <row r="551" spans="7:11" x14ac:dyDescent="0.3">
      <c r="G551" s="112"/>
      <c r="H551" s="106"/>
      <c r="I551" s="106"/>
      <c r="J551" s="107"/>
      <c r="K551" s="107"/>
    </row>
    <row r="552" spans="7:11" x14ac:dyDescent="0.3">
      <c r="G552" s="112"/>
      <c r="H552" s="106"/>
      <c r="I552" s="106"/>
      <c r="J552" s="107"/>
      <c r="K552" s="107"/>
    </row>
    <row r="553" spans="7:11" x14ac:dyDescent="0.3">
      <c r="G553" s="112"/>
      <c r="H553" s="106"/>
      <c r="I553" s="106"/>
      <c r="J553" s="107"/>
      <c r="K553" s="107"/>
    </row>
    <row r="554" spans="7:11" x14ac:dyDescent="0.3">
      <c r="G554" s="112"/>
      <c r="H554" s="106"/>
      <c r="I554" s="106"/>
      <c r="J554" s="107"/>
      <c r="K554" s="107"/>
    </row>
    <row r="555" spans="7:11" x14ac:dyDescent="0.3">
      <c r="G555" s="112"/>
      <c r="H555" s="106"/>
      <c r="I555" s="106"/>
      <c r="J555" s="107"/>
      <c r="K555" s="107"/>
    </row>
    <row r="556" spans="7:11" x14ac:dyDescent="0.3">
      <c r="G556" s="112"/>
      <c r="H556" s="106"/>
      <c r="I556" s="106"/>
      <c r="J556" s="107"/>
      <c r="K556" s="107"/>
    </row>
    <row r="557" spans="7:11" x14ac:dyDescent="0.3">
      <c r="G557" s="112"/>
      <c r="H557" s="106"/>
      <c r="I557" s="106"/>
      <c r="J557" s="107"/>
      <c r="K557" s="107"/>
    </row>
    <row r="558" spans="7:11" x14ac:dyDescent="0.3">
      <c r="G558" s="112"/>
      <c r="H558" s="106"/>
      <c r="I558" s="106"/>
      <c r="J558" s="107"/>
      <c r="K558" s="107"/>
    </row>
    <row r="559" spans="7:11" x14ac:dyDescent="0.3">
      <c r="G559" s="112"/>
      <c r="H559" s="106"/>
      <c r="I559" s="106"/>
      <c r="J559" s="107"/>
      <c r="K559" s="107"/>
    </row>
    <row r="560" spans="7:11" x14ac:dyDescent="0.3">
      <c r="G560" s="112"/>
      <c r="H560" s="106"/>
      <c r="I560" s="106"/>
      <c r="J560" s="107"/>
      <c r="K560" s="107"/>
    </row>
    <row r="561" spans="7:11" x14ac:dyDescent="0.3">
      <c r="G561" s="112"/>
      <c r="H561" s="106"/>
      <c r="I561" s="106"/>
      <c r="J561" s="107"/>
      <c r="K561" s="107"/>
    </row>
    <row r="562" spans="7:11" x14ac:dyDescent="0.3">
      <c r="G562" s="112"/>
      <c r="H562" s="106"/>
      <c r="I562" s="106"/>
      <c r="J562" s="107"/>
      <c r="K562" s="107"/>
    </row>
    <row r="563" spans="7:11" x14ac:dyDescent="0.3">
      <c r="G563" s="112"/>
      <c r="H563" s="106"/>
      <c r="I563" s="106"/>
      <c r="J563" s="107"/>
      <c r="K563" s="107"/>
    </row>
    <row r="564" spans="7:11" x14ac:dyDescent="0.3">
      <c r="G564" s="112"/>
      <c r="H564" s="106"/>
      <c r="I564" s="106"/>
      <c r="J564" s="107"/>
      <c r="K564" s="107"/>
    </row>
    <row r="565" spans="7:11" x14ac:dyDescent="0.3">
      <c r="G565" s="112"/>
      <c r="H565" s="106"/>
      <c r="I565" s="106"/>
      <c r="J565" s="107"/>
      <c r="K565" s="107"/>
    </row>
    <row r="566" spans="7:11" x14ac:dyDescent="0.3">
      <c r="G566" s="112"/>
      <c r="H566" s="106"/>
      <c r="I566" s="106"/>
      <c r="J566" s="107"/>
      <c r="K566" s="107"/>
    </row>
    <row r="567" spans="7:11" x14ac:dyDescent="0.3">
      <c r="G567" s="112"/>
      <c r="H567" s="106"/>
      <c r="I567" s="106"/>
      <c r="J567" s="107"/>
      <c r="K567" s="107"/>
    </row>
    <row r="568" spans="7:11" x14ac:dyDescent="0.3">
      <c r="G568" s="112"/>
      <c r="H568" s="106"/>
      <c r="I568" s="106"/>
      <c r="J568" s="107"/>
      <c r="K568" s="107"/>
    </row>
    <row r="569" spans="7:11" x14ac:dyDescent="0.3">
      <c r="G569" s="112"/>
      <c r="H569" s="106"/>
      <c r="I569" s="106"/>
      <c r="J569" s="107"/>
      <c r="K569" s="107"/>
    </row>
    <row r="570" spans="7:11" x14ac:dyDescent="0.3">
      <c r="G570" s="112"/>
      <c r="H570" s="106"/>
      <c r="I570" s="106"/>
      <c r="J570" s="107"/>
      <c r="K570" s="107"/>
    </row>
    <row r="571" spans="7:11" x14ac:dyDescent="0.3">
      <c r="G571" s="112"/>
      <c r="H571" s="106"/>
      <c r="I571" s="106"/>
      <c r="J571" s="107"/>
      <c r="K571" s="107"/>
    </row>
    <row r="572" spans="7:11" x14ac:dyDescent="0.3">
      <c r="G572" s="112"/>
      <c r="H572" s="106"/>
      <c r="I572" s="106"/>
      <c r="J572" s="107"/>
      <c r="K572" s="107"/>
    </row>
    <row r="573" spans="7:11" x14ac:dyDescent="0.3">
      <c r="G573" s="112"/>
      <c r="H573" s="106"/>
      <c r="I573" s="106"/>
      <c r="J573" s="107"/>
      <c r="K573" s="107"/>
    </row>
    <row r="574" spans="7:11" x14ac:dyDescent="0.3">
      <c r="G574" s="112"/>
      <c r="H574" s="106"/>
      <c r="I574" s="106"/>
      <c r="J574" s="107"/>
      <c r="K574" s="107"/>
    </row>
    <row r="575" spans="7:11" x14ac:dyDescent="0.3">
      <c r="G575" s="112"/>
      <c r="H575" s="106"/>
      <c r="I575" s="106"/>
      <c r="J575" s="107"/>
      <c r="K575" s="107"/>
    </row>
    <row r="576" spans="7:11" x14ac:dyDescent="0.3">
      <c r="G576" s="112"/>
      <c r="H576" s="106"/>
      <c r="I576" s="106"/>
      <c r="J576" s="107"/>
      <c r="K576" s="107"/>
    </row>
    <row r="577" spans="7:11" x14ac:dyDescent="0.3">
      <c r="G577" s="112"/>
      <c r="H577" s="106"/>
      <c r="I577" s="106"/>
      <c r="J577" s="107"/>
      <c r="K577" s="107"/>
    </row>
    <row r="578" spans="7:11" x14ac:dyDescent="0.3">
      <c r="G578" s="112"/>
      <c r="H578" s="106"/>
      <c r="I578" s="106"/>
      <c r="J578" s="107"/>
      <c r="K578" s="107"/>
    </row>
    <row r="579" spans="7:11" x14ac:dyDescent="0.3">
      <c r="G579" s="112"/>
      <c r="H579" s="106"/>
      <c r="I579" s="106"/>
      <c r="J579" s="107"/>
      <c r="K579" s="107"/>
    </row>
    <row r="580" spans="7:11" x14ac:dyDescent="0.3">
      <c r="G580" s="112"/>
      <c r="H580" s="106"/>
      <c r="I580" s="106"/>
      <c r="J580" s="107"/>
      <c r="K580" s="107"/>
    </row>
    <row r="581" spans="7:11" x14ac:dyDescent="0.3">
      <c r="G581" s="112"/>
      <c r="H581" s="106"/>
      <c r="I581" s="106"/>
      <c r="J581" s="107"/>
      <c r="K581" s="107"/>
    </row>
    <row r="582" spans="7:11" x14ac:dyDescent="0.3">
      <c r="G582" s="112"/>
      <c r="H582" s="106"/>
      <c r="I582" s="106"/>
      <c r="J582" s="107"/>
      <c r="K582" s="107"/>
    </row>
    <row r="583" spans="7:11" x14ac:dyDescent="0.3">
      <c r="G583" s="112"/>
      <c r="H583" s="106"/>
      <c r="I583" s="106"/>
      <c r="J583" s="107"/>
      <c r="K583" s="107"/>
    </row>
    <row r="584" spans="7:11" x14ac:dyDescent="0.3">
      <c r="G584" s="112"/>
      <c r="H584" s="106"/>
      <c r="I584" s="106"/>
      <c r="J584" s="107"/>
      <c r="K584" s="107"/>
    </row>
    <row r="585" spans="7:11" x14ac:dyDescent="0.3">
      <c r="G585" s="112"/>
      <c r="H585" s="106"/>
      <c r="I585" s="106"/>
      <c r="J585" s="107"/>
      <c r="K585" s="107"/>
    </row>
    <row r="586" spans="7:11" x14ac:dyDescent="0.3">
      <c r="G586" s="112"/>
      <c r="H586" s="106"/>
      <c r="I586" s="106"/>
      <c r="J586" s="107"/>
      <c r="K586" s="107"/>
    </row>
    <row r="587" spans="7:11" x14ac:dyDescent="0.3">
      <c r="G587" s="112"/>
      <c r="H587" s="106"/>
      <c r="I587" s="106"/>
      <c r="J587" s="107"/>
      <c r="K587" s="107"/>
    </row>
    <row r="588" spans="7:11" x14ac:dyDescent="0.3">
      <c r="G588" s="112"/>
      <c r="H588" s="106"/>
      <c r="I588" s="106"/>
      <c r="J588" s="107"/>
      <c r="K588" s="107"/>
    </row>
    <row r="589" spans="7:11" x14ac:dyDescent="0.3">
      <c r="G589" s="112"/>
      <c r="H589" s="106"/>
      <c r="I589" s="106"/>
      <c r="J589" s="107"/>
      <c r="K589" s="107"/>
    </row>
    <row r="590" spans="7:11" x14ac:dyDescent="0.3">
      <c r="G590" s="112"/>
      <c r="H590" s="106"/>
      <c r="I590" s="106"/>
      <c r="J590" s="107"/>
      <c r="K590" s="107"/>
    </row>
    <row r="591" spans="7:11" x14ac:dyDescent="0.3">
      <c r="G591" s="112"/>
      <c r="H591" s="106"/>
      <c r="I591" s="106"/>
      <c r="J591" s="107"/>
      <c r="K591" s="107"/>
    </row>
    <row r="592" spans="7:11" x14ac:dyDescent="0.3">
      <c r="G592" s="112"/>
      <c r="H592" s="106"/>
      <c r="I592" s="106"/>
      <c r="J592" s="107"/>
      <c r="K592" s="107"/>
    </row>
    <row r="593" spans="7:11" x14ac:dyDescent="0.3">
      <c r="G593" s="112"/>
      <c r="H593" s="106"/>
      <c r="I593" s="106"/>
      <c r="J593" s="107"/>
      <c r="K593" s="107"/>
    </row>
    <row r="594" spans="7:11" x14ac:dyDescent="0.3">
      <c r="G594" s="112"/>
      <c r="H594" s="106"/>
      <c r="I594" s="106"/>
      <c r="J594" s="107"/>
      <c r="K594" s="107"/>
    </row>
    <row r="595" spans="7:11" x14ac:dyDescent="0.3">
      <c r="G595" s="112"/>
      <c r="H595" s="106"/>
      <c r="I595" s="106"/>
      <c r="J595" s="107"/>
      <c r="K595" s="107"/>
    </row>
    <row r="596" spans="7:11" x14ac:dyDescent="0.3">
      <c r="G596" s="112"/>
      <c r="H596" s="106"/>
      <c r="I596" s="106"/>
      <c r="J596" s="107"/>
      <c r="K596" s="107"/>
    </row>
    <row r="597" spans="7:11" x14ac:dyDescent="0.3">
      <c r="G597" s="112"/>
      <c r="H597" s="106"/>
      <c r="I597" s="106"/>
      <c r="J597" s="107"/>
      <c r="K597" s="107"/>
    </row>
    <row r="598" spans="7:11" x14ac:dyDescent="0.3">
      <c r="G598" s="112"/>
      <c r="H598" s="106"/>
      <c r="I598" s="106"/>
      <c r="J598" s="107"/>
      <c r="K598" s="107"/>
    </row>
    <row r="599" spans="7:11" x14ac:dyDescent="0.3">
      <c r="G599" s="112"/>
      <c r="H599" s="106"/>
      <c r="I599" s="106"/>
      <c r="J599" s="107"/>
      <c r="K599" s="107"/>
    </row>
    <row r="600" spans="7:11" x14ac:dyDescent="0.3">
      <c r="G600" s="112"/>
      <c r="H600" s="106"/>
      <c r="I600" s="106"/>
      <c r="J600" s="107"/>
      <c r="K600" s="107"/>
    </row>
    <row r="601" spans="7:11" x14ac:dyDescent="0.3">
      <c r="G601" s="112"/>
      <c r="H601" s="106"/>
      <c r="I601" s="106"/>
      <c r="J601" s="107"/>
      <c r="K601" s="107"/>
    </row>
    <row r="602" spans="7:11" x14ac:dyDescent="0.3">
      <c r="G602" s="112"/>
      <c r="H602" s="106"/>
      <c r="I602" s="106"/>
      <c r="J602" s="107"/>
      <c r="K602" s="107"/>
    </row>
    <row r="603" spans="7:11" x14ac:dyDescent="0.3">
      <c r="G603" s="112"/>
      <c r="H603" s="106"/>
      <c r="I603" s="106"/>
      <c r="J603" s="107"/>
      <c r="K603" s="107"/>
    </row>
    <row r="604" spans="7:11" x14ac:dyDescent="0.3">
      <c r="G604" s="112"/>
      <c r="H604" s="106"/>
      <c r="I604" s="106"/>
      <c r="J604" s="107"/>
      <c r="K604" s="107"/>
    </row>
    <row r="605" spans="7:11" x14ac:dyDescent="0.3">
      <c r="G605" s="112"/>
      <c r="H605" s="106"/>
      <c r="I605" s="106"/>
      <c r="J605" s="107"/>
      <c r="K605" s="107"/>
    </row>
    <row r="606" spans="7:11" x14ac:dyDescent="0.3">
      <c r="G606" s="112"/>
      <c r="H606" s="106"/>
      <c r="I606" s="106"/>
      <c r="J606" s="107"/>
      <c r="K606" s="107"/>
    </row>
    <row r="607" spans="7:11" x14ac:dyDescent="0.3">
      <c r="G607" s="112"/>
      <c r="H607" s="106"/>
      <c r="I607" s="106"/>
      <c r="J607" s="107"/>
      <c r="K607" s="107"/>
    </row>
    <row r="608" spans="7:11" x14ac:dyDescent="0.3">
      <c r="G608" s="112"/>
      <c r="H608" s="106"/>
      <c r="I608" s="106"/>
      <c r="J608" s="107"/>
      <c r="K608" s="107"/>
    </row>
    <row r="609" spans="7:11" x14ac:dyDescent="0.3">
      <c r="G609" s="112"/>
      <c r="H609" s="106"/>
      <c r="I609" s="106"/>
      <c r="J609" s="107"/>
      <c r="K609" s="107"/>
    </row>
    <row r="610" spans="7:11" x14ac:dyDescent="0.3">
      <c r="G610" s="112"/>
      <c r="H610" s="106"/>
      <c r="I610" s="106"/>
      <c r="J610" s="107"/>
      <c r="K610" s="107"/>
    </row>
    <row r="611" spans="7:11" x14ac:dyDescent="0.3">
      <c r="G611" s="112"/>
      <c r="H611" s="106"/>
      <c r="I611" s="106"/>
      <c r="J611" s="107"/>
      <c r="K611" s="107"/>
    </row>
    <row r="612" spans="7:11" x14ac:dyDescent="0.3">
      <c r="G612" s="112"/>
      <c r="H612" s="106"/>
      <c r="I612" s="106"/>
      <c r="J612" s="107"/>
      <c r="K612" s="107"/>
    </row>
    <row r="613" spans="7:11" x14ac:dyDescent="0.3">
      <c r="G613" s="112"/>
      <c r="H613" s="106"/>
      <c r="I613" s="106"/>
      <c r="J613" s="107"/>
      <c r="K613" s="107"/>
    </row>
    <row r="614" spans="7:11" x14ac:dyDescent="0.3">
      <c r="G614" s="112"/>
      <c r="H614" s="106"/>
      <c r="I614" s="106"/>
      <c r="J614" s="107"/>
      <c r="K614" s="107"/>
    </row>
    <row r="615" spans="7:11" x14ac:dyDescent="0.3">
      <c r="G615" s="112"/>
      <c r="H615" s="106"/>
      <c r="I615" s="106"/>
      <c r="J615" s="107"/>
      <c r="K615" s="107"/>
    </row>
    <row r="616" spans="7:11" x14ac:dyDescent="0.3">
      <c r="G616" s="112"/>
      <c r="H616" s="106"/>
      <c r="I616" s="106"/>
      <c r="J616" s="107"/>
      <c r="K616" s="107"/>
    </row>
    <row r="617" spans="7:11" x14ac:dyDescent="0.3">
      <c r="G617" s="112"/>
      <c r="H617" s="106"/>
      <c r="I617" s="106"/>
      <c r="J617" s="107"/>
      <c r="K617" s="107"/>
    </row>
    <row r="618" spans="7:11" x14ac:dyDescent="0.3">
      <c r="G618" s="112"/>
      <c r="H618" s="106"/>
      <c r="I618" s="106"/>
      <c r="J618" s="107"/>
      <c r="K618" s="107"/>
    </row>
    <row r="619" spans="7:11" x14ac:dyDescent="0.3">
      <c r="G619" s="112"/>
      <c r="H619" s="106"/>
      <c r="I619" s="106"/>
      <c r="J619" s="107"/>
      <c r="K619" s="107"/>
    </row>
    <row r="620" spans="7:11" x14ac:dyDescent="0.3">
      <c r="G620" s="112"/>
      <c r="H620" s="106"/>
      <c r="I620" s="106"/>
      <c r="J620" s="107"/>
      <c r="K620" s="107"/>
    </row>
    <row r="621" spans="7:11" x14ac:dyDescent="0.3">
      <c r="G621" s="112"/>
      <c r="H621" s="106"/>
      <c r="I621" s="106"/>
      <c r="J621" s="107"/>
      <c r="K621" s="107"/>
    </row>
    <row r="622" spans="7:11" x14ac:dyDescent="0.3">
      <c r="G622" s="112"/>
      <c r="H622" s="106"/>
      <c r="I622" s="106"/>
      <c r="J622" s="107"/>
      <c r="K622" s="107"/>
    </row>
    <row r="623" spans="7:11" x14ac:dyDescent="0.3">
      <c r="G623" s="112"/>
      <c r="H623" s="106"/>
      <c r="I623" s="106"/>
      <c r="J623" s="107"/>
      <c r="K623" s="107"/>
    </row>
    <row r="624" spans="7:11" x14ac:dyDescent="0.3">
      <c r="G624" s="112"/>
      <c r="H624" s="106"/>
      <c r="I624" s="106"/>
      <c r="J624" s="107"/>
      <c r="K624" s="107"/>
    </row>
    <row r="625" spans="7:11" x14ac:dyDescent="0.3">
      <c r="G625" s="112"/>
      <c r="H625" s="106"/>
      <c r="I625" s="106"/>
      <c r="J625" s="107"/>
      <c r="K625" s="107"/>
    </row>
    <row r="626" spans="7:11" x14ac:dyDescent="0.3">
      <c r="G626" s="112"/>
      <c r="H626" s="106"/>
      <c r="I626" s="106"/>
      <c r="J626" s="107"/>
      <c r="K626" s="107"/>
    </row>
    <row r="627" spans="7:11" x14ac:dyDescent="0.3">
      <c r="G627" s="112"/>
      <c r="H627" s="106"/>
      <c r="I627" s="106"/>
      <c r="J627" s="107"/>
      <c r="K627" s="107"/>
    </row>
    <row r="628" spans="7:11" x14ac:dyDescent="0.3">
      <c r="G628" s="112"/>
      <c r="H628" s="106"/>
      <c r="I628" s="106"/>
      <c r="J628" s="107"/>
      <c r="K628" s="107"/>
    </row>
    <row r="629" spans="7:11" x14ac:dyDescent="0.3">
      <c r="G629" s="112"/>
      <c r="H629" s="106"/>
      <c r="I629" s="106"/>
      <c r="J629" s="107"/>
      <c r="K629" s="107"/>
    </row>
    <row r="630" spans="7:11" x14ac:dyDescent="0.3">
      <c r="G630" s="112"/>
      <c r="H630" s="106"/>
      <c r="I630" s="106"/>
      <c r="J630" s="107"/>
      <c r="K630" s="107"/>
    </row>
    <row r="631" spans="7:11" x14ac:dyDescent="0.3">
      <c r="G631" s="112"/>
      <c r="H631" s="106"/>
      <c r="I631" s="106"/>
      <c r="J631" s="107"/>
      <c r="K631" s="107"/>
    </row>
    <row r="632" spans="7:11" x14ac:dyDescent="0.3">
      <c r="G632" s="112"/>
      <c r="H632" s="106"/>
      <c r="I632" s="106"/>
      <c r="J632" s="107"/>
      <c r="K632" s="107"/>
    </row>
    <row r="633" spans="7:11" x14ac:dyDescent="0.3">
      <c r="G633" s="112"/>
      <c r="H633" s="106"/>
      <c r="I633" s="106"/>
      <c r="J633" s="107"/>
      <c r="K633" s="107"/>
    </row>
    <row r="634" spans="7:11" x14ac:dyDescent="0.3">
      <c r="G634" s="112"/>
      <c r="H634" s="106"/>
      <c r="I634" s="106"/>
      <c r="J634" s="107"/>
      <c r="K634" s="107"/>
    </row>
    <row r="635" spans="7:11" x14ac:dyDescent="0.3">
      <c r="G635" s="112"/>
      <c r="H635" s="106"/>
      <c r="I635" s="106"/>
      <c r="J635" s="107"/>
      <c r="K635" s="107"/>
    </row>
    <row r="636" spans="7:11" x14ac:dyDescent="0.3">
      <c r="G636" s="112"/>
      <c r="H636" s="106"/>
      <c r="I636" s="106"/>
      <c r="J636" s="107"/>
      <c r="K636" s="107"/>
    </row>
    <row r="637" spans="7:11" x14ac:dyDescent="0.3">
      <c r="G637" s="112"/>
      <c r="H637" s="106"/>
      <c r="I637" s="106"/>
      <c r="J637" s="107"/>
      <c r="K637" s="107"/>
    </row>
    <row r="638" spans="7:11" x14ac:dyDescent="0.3">
      <c r="G638" s="112"/>
      <c r="H638" s="106"/>
      <c r="I638" s="106"/>
      <c r="J638" s="107"/>
      <c r="K638" s="107"/>
    </row>
    <row r="639" spans="7:11" x14ac:dyDescent="0.3">
      <c r="G639" s="112"/>
      <c r="H639" s="106"/>
      <c r="I639" s="106"/>
      <c r="J639" s="107"/>
      <c r="K639" s="107"/>
    </row>
    <row r="640" spans="7:11" x14ac:dyDescent="0.3">
      <c r="G640" s="112"/>
      <c r="H640" s="106"/>
      <c r="I640" s="106"/>
      <c r="J640" s="107"/>
      <c r="K640" s="107"/>
    </row>
    <row r="641" spans="7:11" x14ac:dyDescent="0.3">
      <c r="G641" s="112"/>
      <c r="H641" s="106"/>
      <c r="I641" s="106"/>
      <c r="J641" s="107"/>
      <c r="K641" s="107"/>
    </row>
    <row r="642" spans="7:11" x14ac:dyDescent="0.3">
      <c r="G642" s="112"/>
      <c r="H642" s="106"/>
      <c r="I642" s="106"/>
      <c r="J642" s="107"/>
      <c r="K642" s="107"/>
    </row>
    <row r="643" spans="7:11" x14ac:dyDescent="0.3">
      <c r="G643" s="112"/>
      <c r="H643" s="106"/>
      <c r="I643" s="106"/>
      <c r="J643" s="107"/>
      <c r="K643" s="107"/>
    </row>
    <row r="644" spans="7:11" x14ac:dyDescent="0.3">
      <c r="G644" s="112"/>
      <c r="H644" s="106"/>
      <c r="I644" s="106"/>
      <c r="J644" s="107"/>
      <c r="K644" s="107"/>
    </row>
    <row r="645" spans="7:11" x14ac:dyDescent="0.3">
      <c r="G645" s="112"/>
      <c r="H645" s="106"/>
      <c r="I645" s="106"/>
      <c r="J645" s="107"/>
      <c r="K645" s="107"/>
    </row>
    <row r="646" spans="7:11" x14ac:dyDescent="0.3">
      <c r="G646" s="112"/>
      <c r="H646" s="106"/>
      <c r="I646" s="106"/>
      <c r="J646" s="107"/>
      <c r="K646" s="107"/>
    </row>
    <row r="647" spans="7:11" x14ac:dyDescent="0.3">
      <c r="G647" s="112"/>
      <c r="H647" s="106"/>
      <c r="I647" s="106"/>
      <c r="J647" s="107"/>
      <c r="K647" s="107"/>
    </row>
    <row r="648" spans="7:11" x14ac:dyDescent="0.3">
      <c r="G648" s="112"/>
      <c r="H648" s="106"/>
      <c r="I648" s="106"/>
      <c r="J648" s="107"/>
      <c r="K648" s="107"/>
    </row>
    <row r="649" spans="7:11" x14ac:dyDescent="0.3">
      <c r="G649" s="112"/>
      <c r="H649" s="106"/>
      <c r="I649" s="106"/>
      <c r="J649" s="107"/>
      <c r="K649" s="107"/>
    </row>
    <row r="650" spans="7:11" x14ac:dyDescent="0.3">
      <c r="G650" s="112"/>
      <c r="H650" s="106"/>
      <c r="I650" s="106"/>
      <c r="J650" s="107"/>
      <c r="K650" s="107"/>
    </row>
    <row r="651" spans="7:11" x14ac:dyDescent="0.3">
      <c r="G651" s="112"/>
      <c r="H651" s="106"/>
      <c r="I651" s="106"/>
      <c r="J651" s="107"/>
      <c r="K651" s="107"/>
    </row>
    <row r="652" spans="7:11" x14ac:dyDescent="0.3">
      <c r="G652" s="112"/>
      <c r="H652" s="106"/>
      <c r="I652" s="106"/>
      <c r="J652" s="107"/>
      <c r="K652" s="107"/>
    </row>
    <row r="653" spans="7:11" x14ac:dyDescent="0.3">
      <c r="G653" s="112"/>
      <c r="H653" s="106"/>
      <c r="I653" s="106"/>
      <c r="J653" s="107"/>
      <c r="K653" s="107"/>
    </row>
    <row r="654" spans="7:11" x14ac:dyDescent="0.3">
      <c r="G654" s="112"/>
      <c r="H654" s="106"/>
      <c r="I654" s="106"/>
      <c r="J654" s="107"/>
      <c r="K654" s="107"/>
    </row>
    <row r="655" spans="7:11" x14ac:dyDescent="0.3">
      <c r="G655" s="112"/>
      <c r="H655" s="106"/>
      <c r="I655" s="106"/>
      <c r="J655" s="107"/>
      <c r="K655" s="107"/>
    </row>
    <row r="656" spans="7:11" x14ac:dyDescent="0.3">
      <c r="G656" s="112"/>
      <c r="H656" s="106"/>
      <c r="I656" s="106"/>
      <c r="J656" s="107"/>
      <c r="K656" s="107"/>
    </row>
    <row r="657" spans="7:11" x14ac:dyDescent="0.3">
      <c r="G657" s="112"/>
      <c r="H657" s="106"/>
      <c r="I657" s="106"/>
      <c r="J657" s="107"/>
      <c r="K657" s="107"/>
    </row>
    <row r="658" spans="7:11" x14ac:dyDescent="0.3">
      <c r="G658" s="112"/>
      <c r="H658" s="106"/>
      <c r="I658" s="106"/>
      <c r="J658" s="107"/>
      <c r="K658" s="107"/>
    </row>
    <row r="659" spans="7:11" x14ac:dyDescent="0.3">
      <c r="G659" s="112"/>
      <c r="H659" s="106"/>
      <c r="I659" s="106"/>
      <c r="J659" s="107"/>
      <c r="K659" s="107"/>
    </row>
    <row r="660" spans="7:11" x14ac:dyDescent="0.3">
      <c r="G660" s="112"/>
      <c r="H660" s="106"/>
      <c r="I660" s="106"/>
      <c r="J660" s="107"/>
      <c r="K660" s="107"/>
    </row>
    <row r="661" spans="7:11" x14ac:dyDescent="0.3">
      <c r="G661" s="112"/>
      <c r="H661" s="106"/>
      <c r="I661" s="106"/>
      <c r="J661" s="107"/>
      <c r="K661" s="107"/>
    </row>
    <row r="662" spans="7:11" x14ac:dyDescent="0.3">
      <c r="G662" s="112"/>
      <c r="H662" s="106"/>
      <c r="I662" s="106"/>
      <c r="J662" s="107"/>
      <c r="K662" s="107"/>
    </row>
    <row r="663" spans="7:11" x14ac:dyDescent="0.3">
      <c r="G663" s="112"/>
      <c r="H663" s="106"/>
      <c r="I663" s="106"/>
      <c r="J663" s="107"/>
      <c r="K663" s="107"/>
    </row>
    <row r="664" spans="7:11" x14ac:dyDescent="0.3">
      <c r="G664" s="112"/>
      <c r="H664" s="106"/>
      <c r="I664" s="106"/>
      <c r="J664" s="107"/>
      <c r="K664" s="107"/>
    </row>
    <row r="665" spans="7:11" x14ac:dyDescent="0.3">
      <c r="G665" s="112"/>
      <c r="H665" s="106"/>
      <c r="I665" s="106"/>
      <c r="J665" s="107"/>
      <c r="K665" s="107"/>
    </row>
    <row r="666" spans="7:11" x14ac:dyDescent="0.3">
      <c r="G666" s="112"/>
      <c r="H666" s="106"/>
      <c r="I666" s="106"/>
      <c r="J666" s="107"/>
      <c r="K666" s="107"/>
    </row>
    <row r="667" spans="7:11" x14ac:dyDescent="0.3">
      <c r="G667" s="112"/>
      <c r="H667" s="106"/>
      <c r="I667" s="106"/>
      <c r="J667" s="107"/>
      <c r="K667" s="107"/>
    </row>
    <row r="668" spans="7:11" x14ac:dyDescent="0.3">
      <c r="G668" s="112"/>
      <c r="H668" s="106"/>
      <c r="I668" s="106"/>
      <c r="J668" s="107"/>
      <c r="K668" s="107"/>
    </row>
    <row r="669" spans="7:11" x14ac:dyDescent="0.3">
      <c r="G669" s="112"/>
      <c r="H669" s="106"/>
      <c r="I669" s="106"/>
      <c r="J669" s="107"/>
      <c r="K669" s="107"/>
    </row>
    <row r="670" spans="7:11" x14ac:dyDescent="0.3">
      <c r="G670" s="112"/>
      <c r="H670" s="106"/>
      <c r="I670" s="106"/>
      <c r="J670" s="107"/>
      <c r="K670" s="107"/>
    </row>
    <row r="671" spans="7:11" x14ac:dyDescent="0.3">
      <c r="G671" s="112"/>
      <c r="H671" s="106"/>
      <c r="I671" s="106"/>
      <c r="J671" s="107"/>
      <c r="K671" s="107"/>
    </row>
    <row r="672" spans="7:11" x14ac:dyDescent="0.3">
      <c r="G672" s="112"/>
      <c r="H672" s="106"/>
      <c r="I672" s="106"/>
      <c r="J672" s="107"/>
      <c r="K672" s="107"/>
    </row>
    <row r="673" spans="7:11" x14ac:dyDescent="0.3">
      <c r="G673" s="112"/>
      <c r="H673" s="106"/>
      <c r="I673" s="106"/>
      <c r="J673" s="107"/>
      <c r="K673" s="107"/>
    </row>
    <row r="674" spans="7:11" x14ac:dyDescent="0.3">
      <c r="G674" s="112"/>
      <c r="H674" s="106"/>
      <c r="I674" s="106"/>
      <c r="J674" s="107"/>
      <c r="K674" s="107"/>
    </row>
    <row r="675" spans="7:11" x14ac:dyDescent="0.3">
      <c r="G675" s="112"/>
      <c r="H675" s="106"/>
      <c r="I675" s="106"/>
      <c r="J675" s="107"/>
      <c r="K675" s="107"/>
    </row>
    <row r="676" spans="7:11" x14ac:dyDescent="0.3">
      <c r="G676" s="112"/>
      <c r="H676" s="106"/>
      <c r="I676" s="106"/>
      <c r="J676" s="107"/>
      <c r="K676" s="107"/>
    </row>
    <row r="677" spans="7:11" x14ac:dyDescent="0.3">
      <c r="G677" s="112"/>
      <c r="H677" s="106"/>
      <c r="I677" s="106"/>
      <c r="J677" s="107"/>
      <c r="K677" s="107"/>
    </row>
    <row r="678" spans="7:11" x14ac:dyDescent="0.3">
      <c r="G678" s="112"/>
      <c r="H678" s="106"/>
      <c r="I678" s="106"/>
      <c r="J678" s="107"/>
      <c r="K678" s="107"/>
    </row>
    <row r="679" spans="7:11" x14ac:dyDescent="0.3">
      <c r="G679" s="112"/>
      <c r="H679" s="106"/>
      <c r="I679" s="106"/>
      <c r="J679" s="107"/>
      <c r="K679" s="107"/>
    </row>
    <row r="680" spans="7:11" x14ac:dyDescent="0.3">
      <c r="G680" s="112"/>
      <c r="H680" s="106"/>
      <c r="I680" s="106"/>
      <c r="J680" s="107"/>
      <c r="K680" s="107"/>
    </row>
    <row r="681" spans="7:11" x14ac:dyDescent="0.3">
      <c r="G681" s="112"/>
      <c r="H681" s="106"/>
      <c r="I681" s="106"/>
      <c r="J681" s="107"/>
      <c r="K681" s="107"/>
    </row>
    <row r="682" spans="7:11" x14ac:dyDescent="0.3">
      <c r="G682" s="112"/>
      <c r="H682" s="106"/>
      <c r="I682" s="106"/>
      <c r="J682" s="107"/>
      <c r="K682" s="107"/>
    </row>
    <row r="683" spans="7:11" x14ac:dyDescent="0.3">
      <c r="G683" s="112"/>
      <c r="H683" s="106"/>
      <c r="I683" s="106"/>
      <c r="J683" s="107"/>
      <c r="K683" s="107"/>
    </row>
    <row r="684" spans="7:11" x14ac:dyDescent="0.3">
      <c r="G684" s="112"/>
      <c r="H684" s="106"/>
      <c r="I684" s="106"/>
      <c r="J684" s="107"/>
      <c r="K684" s="107"/>
    </row>
    <row r="685" spans="7:11" x14ac:dyDescent="0.3">
      <c r="G685" s="112"/>
      <c r="H685" s="106"/>
      <c r="I685" s="106"/>
      <c r="J685" s="107"/>
      <c r="K685" s="107"/>
    </row>
    <row r="686" spans="7:11" x14ac:dyDescent="0.3">
      <c r="G686" s="112"/>
      <c r="H686" s="106"/>
      <c r="I686" s="106"/>
      <c r="J686" s="107"/>
      <c r="K686" s="107"/>
    </row>
    <row r="687" spans="7:11" x14ac:dyDescent="0.3">
      <c r="G687" s="112"/>
      <c r="H687" s="106"/>
      <c r="I687" s="106"/>
      <c r="J687" s="107"/>
      <c r="K687" s="107"/>
    </row>
    <row r="688" spans="7:11" x14ac:dyDescent="0.3">
      <c r="G688" s="112"/>
      <c r="H688" s="106"/>
      <c r="I688" s="106"/>
      <c r="J688" s="107"/>
      <c r="K688" s="107"/>
    </row>
    <row r="689" spans="7:11" x14ac:dyDescent="0.3">
      <c r="G689" s="112"/>
      <c r="H689" s="106"/>
      <c r="I689" s="106"/>
      <c r="J689" s="107"/>
      <c r="K689" s="107"/>
    </row>
    <row r="690" spans="7:11" x14ac:dyDescent="0.3">
      <c r="G690" s="112"/>
      <c r="H690" s="106"/>
      <c r="I690" s="106"/>
      <c r="J690" s="107"/>
      <c r="K690" s="107"/>
    </row>
    <row r="691" spans="7:11" x14ac:dyDescent="0.3">
      <c r="G691" s="112"/>
      <c r="H691" s="106"/>
      <c r="I691" s="106"/>
      <c r="J691" s="107"/>
      <c r="K691" s="107"/>
    </row>
    <row r="692" spans="7:11" x14ac:dyDescent="0.3">
      <c r="G692" s="112"/>
      <c r="H692" s="106"/>
      <c r="I692" s="106"/>
      <c r="J692" s="107"/>
      <c r="K692" s="107"/>
    </row>
    <row r="693" spans="7:11" x14ac:dyDescent="0.3">
      <c r="G693" s="112"/>
      <c r="H693" s="106"/>
      <c r="I693" s="106"/>
      <c r="J693" s="107"/>
      <c r="K693" s="107"/>
    </row>
    <row r="694" spans="7:11" x14ac:dyDescent="0.3">
      <c r="G694" s="112"/>
      <c r="H694" s="106"/>
      <c r="I694" s="106"/>
      <c r="J694" s="107"/>
      <c r="K694" s="107"/>
    </row>
    <row r="695" spans="7:11" x14ac:dyDescent="0.3">
      <c r="G695" s="112"/>
      <c r="H695" s="106"/>
      <c r="I695" s="106"/>
      <c r="J695" s="107"/>
      <c r="K695" s="107"/>
    </row>
    <row r="696" spans="7:11" x14ac:dyDescent="0.3">
      <c r="G696" s="112"/>
      <c r="H696" s="106"/>
      <c r="I696" s="106"/>
      <c r="J696" s="107"/>
      <c r="K696" s="107"/>
    </row>
    <row r="697" spans="7:11" x14ac:dyDescent="0.3">
      <c r="G697" s="112"/>
      <c r="H697" s="106"/>
      <c r="I697" s="106"/>
      <c r="J697" s="107"/>
      <c r="K697" s="107"/>
    </row>
    <row r="698" spans="7:11" x14ac:dyDescent="0.3">
      <c r="G698" s="112"/>
      <c r="H698" s="106"/>
      <c r="I698" s="106"/>
      <c r="J698" s="107"/>
      <c r="K698" s="107"/>
    </row>
    <row r="699" spans="7:11" x14ac:dyDescent="0.3">
      <c r="G699" s="112"/>
      <c r="H699" s="106"/>
      <c r="I699" s="106"/>
      <c r="J699" s="107"/>
      <c r="K699" s="107"/>
    </row>
    <row r="700" spans="7:11" x14ac:dyDescent="0.3">
      <c r="G700" s="112"/>
      <c r="H700" s="106"/>
      <c r="I700" s="106"/>
      <c r="J700" s="107"/>
      <c r="K700" s="107"/>
    </row>
    <row r="701" spans="7:11" x14ac:dyDescent="0.3">
      <c r="G701" s="50"/>
      <c r="H701" s="106"/>
      <c r="I701" s="106"/>
      <c r="J701" s="107"/>
      <c r="K701" s="107"/>
    </row>
    <row r="702" spans="7:11" x14ac:dyDescent="0.3">
      <c r="G702" s="50"/>
      <c r="H702" s="106"/>
      <c r="I702" s="106"/>
      <c r="J702" s="107"/>
      <c r="K702" s="107"/>
    </row>
  </sheetData>
  <sheetProtection algorithmName="SHA-512" hashValue="aIbTEBQbhLCtPKh9pPzZ2Mstbi9begzrlLCBVFNVOtYTtrJyVTpauOZce+/hG8Gz8eTkvMaGXRYPuGE6boGHNw==" saltValue="2+qAsjyAMyCzHs/3kz3wpQ==" spinCount="100000" sheet="1" formatColumns="0"/>
  <mergeCells count="31">
    <mergeCell ref="M11:R11"/>
    <mergeCell ref="M14:R14"/>
    <mergeCell ref="M74:R74"/>
    <mergeCell ref="M51:R51"/>
    <mergeCell ref="M43:R43"/>
    <mergeCell ref="N1:S2"/>
    <mergeCell ref="A1:K1"/>
    <mergeCell ref="C3:D3"/>
    <mergeCell ref="F3:G3"/>
    <mergeCell ref="B5:I5"/>
    <mergeCell ref="A3:A4"/>
    <mergeCell ref="M5:R5"/>
    <mergeCell ref="B14:K14"/>
    <mergeCell ref="B11:I11"/>
    <mergeCell ref="E3:E4"/>
    <mergeCell ref="H3:H4"/>
    <mergeCell ref="I3:I4"/>
    <mergeCell ref="B3:B4"/>
    <mergeCell ref="B64:I64"/>
    <mergeCell ref="A93:A94"/>
    <mergeCell ref="B43:I43"/>
    <mergeCell ref="B51:I51"/>
    <mergeCell ref="F86:J86"/>
    <mergeCell ref="D82:H82"/>
    <mergeCell ref="D84:H84"/>
    <mergeCell ref="B74:I74"/>
    <mergeCell ref="J79:K79"/>
    <mergeCell ref="D85:J85"/>
    <mergeCell ref="D87:J87"/>
    <mergeCell ref="B90:B92"/>
    <mergeCell ref="B68:I68"/>
  </mergeCells>
  <phoneticPr fontId="11" type="noConversion"/>
  <conditionalFormatting sqref="S5 R6:S9 S13:S15 R16:S21 S22 R23:S29 S30 R31:S35 S36:S37 R38:S41 S42:S43 R44:S44 R45:R49 R53:S54 S55 R56:S62 S63 R64:S66 S67 R68:S70 S71:S72 R73:S73 S74 R75:S75">
    <cfRule type="cellIs" dxfId="5" priority="5" operator="equal">
      <formula>"error"</formula>
    </cfRule>
  </conditionalFormatting>
  <conditionalFormatting sqref="S10:S11 R12:S12 R93:S95">
    <cfRule type="cellIs" dxfId="4" priority="7" operator="equal">
      <formula>"error"</formula>
    </cfRule>
  </conditionalFormatting>
  <conditionalFormatting sqref="S45:S52 N92:Q92">
    <cfRule type="cellIs" dxfId="3" priority="2" operator="equal">
      <formula>"error"</formula>
    </cfRule>
  </conditionalFormatting>
  <conditionalFormatting sqref="S76:S92">
    <cfRule type="cellIs" dxfId="2" priority="1" operator="equal">
      <formula>"error"</formula>
    </cfRule>
  </conditionalFormatting>
  <pageMargins left="0.25" right="0.25" top="0.27" bottom="0.25" header="0" footer="0"/>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88"/>
  <sheetViews>
    <sheetView zoomScale="90" zoomScaleNormal="90" workbookViewId="0">
      <pane xSplit="5" ySplit="1" topLeftCell="F41" activePane="bottomRight" state="frozen"/>
      <selection pane="topRight" activeCell="F1" sqref="F1"/>
      <selection pane="bottomLeft" activeCell="A2" sqref="A2"/>
      <selection pane="bottomRight" activeCell="I9" sqref="I9"/>
    </sheetView>
  </sheetViews>
  <sheetFormatPr defaultRowHeight="13.8" x14ac:dyDescent="0.3"/>
  <cols>
    <col min="1" max="1" width="6.6640625" style="52" customWidth="1"/>
    <col min="2" max="2" width="26.109375" style="53" customWidth="1"/>
    <col min="3" max="3" width="15.33203125" style="53" customWidth="1"/>
    <col min="4" max="4" width="13.33203125" style="172" customWidth="1"/>
    <col min="5" max="5" width="13.33203125" style="53" customWidth="1"/>
    <col min="6" max="6" width="12.6640625" style="149" customWidth="1"/>
    <col min="7" max="7" width="12" style="149" customWidth="1"/>
    <col min="8" max="8" width="13.33203125" style="149" customWidth="1"/>
    <col min="9" max="9" width="12.44140625" style="149" customWidth="1"/>
    <col min="10" max="11" width="12.33203125" style="149" customWidth="1"/>
    <col min="12" max="12" width="13.33203125" style="149" customWidth="1"/>
    <col min="13" max="13" width="15.109375" style="149" bestFit="1" customWidth="1"/>
    <col min="14" max="14" width="13.6640625" style="149" customWidth="1"/>
    <col min="15" max="15" width="12.88671875" style="149" customWidth="1"/>
    <col min="16" max="16" width="15.6640625" customWidth="1"/>
    <col min="17" max="17" width="12.109375" customWidth="1"/>
    <col min="18" max="18" width="10.6640625" customWidth="1"/>
    <col min="19" max="19" width="13.109375" customWidth="1"/>
  </cols>
  <sheetData>
    <row r="1" spans="1:19" s="163" customFormat="1" ht="115.2" customHeight="1" x14ac:dyDescent="0.2">
      <c r="A1" s="383" t="s">
        <v>1</v>
      </c>
      <c r="B1" s="386" t="s">
        <v>2</v>
      </c>
      <c r="C1" s="386" t="s">
        <v>404</v>
      </c>
      <c r="D1" s="386" t="s">
        <v>405</v>
      </c>
      <c r="E1" s="386" t="s">
        <v>406</v>
      </c>
      <c r="F1" s="160" t="s">
        <v>390</v>
      </c>
      <c r="G1" s="160" t="s">
        <v>399</v>
      </c>
      <c r="H1" s="160" t="s">
        <v>391</v>
      </c>
      <c r="I1" s="160" t="s">
        <v>398</v>
      </c>
      <c r="J1" s="160" t="s">
        <v>400</v>
      </c>
      <c r="K1" s="160" t="s">
        <v>401</v>
      </c>
      <c r="L1" s="160" t="s">
        <v>395</v>
      </c>
      <c r="M1" s="160" t="s">
        <v>396</v>
      </c>
      <c r="N1" s="160" t="s">
        <v>397</v>
      </c>
      <c r="O1" s="160" t="s">
        <v>394</v>
      </c>
      <c r="P1" s="160" t="s">
        <v>393</v>
      </c>
      <c r="Q1" s="160" t="s">
        <v>403</v>
      </c>
      <c r="R1" s="160" t="s">
        <v>392</v>
      </c>
      <c r="S1" s="160" t="s">
        <v>402</v>
      </c>
    </row>
    <row r="2" spans="1:19" s="161" customFormat="1" ht="10.199999999999999" customHeight="1" x14ac:dyDescent="0.2">
      <c r="A2" s="384"/>
      <c r="B2" s="387"/>
      <c r="C2" s="387"/>
      <c r="D2" s="387"/>
      <c r="E2" s="387"/>
      <c r="F2" s="162">
        <v>1</v>
      </c>
      <c r="G2" s="162">
        <v>2</v>
      </c>
      <c r="H2" s="162">
        <v>3</v>
      </c>
      <c r="I2" s="162">
        <v>4</v>
      </c>
      <c r="J2" s="162">
        <v>5</v>
      </c>
      <c r="K2" s="162">
        <v>6</v>
      </c>
      <c r="L2" s="162">
        <v>7</v>
      </c>
      <c r="M2" s="162">
        <v>8</v>
      </c>
      <c r="N2" s="162">
        <v>9</v>
      </c>
      <c r="O2" s="162">
        <v>10</v>
      </c>
      <c r="P2" s="162">
        <v>11</v>
      </c>
      <c r="Q2" s="162">
        <v>12</v>
      </c>
      <c r="R2" s="162">
        <v>13</v>
      </c>
      <c r="S2" s="162">
        <v>14</v>
      </c>
    </row>
    <row r="3" spans="1:19" x14ac:dyDescent="0.3">
      <c r="A3" s="384"/>
      <c r="B3" s="387"/>
      <c r="C3" s="387"/>
      <c r="D3" s="387"/>
      <c r="E3" s="387"/>
      <c r="F3" s="148" t="s">
        <v>382</v>
      </c>
      <c r="G3" s="148" t="s">
        <v>382</v>
      </c>
      <c r="H3" s="148" t="s">
        <v>382</v>
      </c>
      <c r="I3" s="148" t="s">
        <v>382</v>
      </c>
      <c r="J3" s="148" t="s">
        <v>382</v>
      </c>
      <c r="K3" s="148" t="s">
        <v>382</v>
      </c>
      <c r="L3" s="148" t="s">
        <v>382</v>
      </c>
      <c r="M3" s="148" t="s">
        <v>382</v>
      </c>
      <c r="N3" s="148" t="s">
        <v>382</v>
      </c>
      <c r="O3" s="148" t="s">
        <v>382</v>
      </c>
      <c r="P3" s="148" t="s">
        <v>382</v>
      </c>
      <c r="Q3" s="148" t="s">
        <v>382</v>
      </c>
      <c r="R3" s="148" t="s">
        <v>382</v>
      </c>
      <c r="S3" s="148" t="s">
        <v>382</v>
      </c>
    </row>
    <row r="4" spans="1:19" ht="13.95" customHeight="1" x14ac:dyDescent="0.3">
      <c r="A4" s="384"/>
      <c r="B4" s="387"/>
      <c r="C4" s="387"/>
      <c r="D4" s="387"/>
      <c r="E4" s="387"/>
      <c r="F4" s="165"/>
      <c r="G4" s="165"/>
      <c r="H4" s="165"/>
      <c r="I4" s="165"/>
      <c r="J4" s="165"/>
      <c r="K4" s="165"/>
      <c r="L4" s="165"/>
      <c r="M4" s="165"/>
      <c r="N4" s="165"/>
      <c r="O4" s="165"/>
      <c r="P4" s="166"/>
      <c r="Q4" s="166"/>
      <c r="R4" s="166"/>
      <c r="S4" s="166"/>
    </row>
    <row r="5" spans="1:19" x14ac:dyDescent="0.3">
      <c r="A5" s="385"/>
      <c r="B5" s="387"/>
      <c r="C5" s="387"/>
      <c r="D5" s="387"/>
      <c r="E5" s="387"/>
      <c r="F5" s="165"/>
      <c r="G5" s="165"/>
      <c r="H5" s="165"/>
      <c r="I5" s="165"/>
      <c r="J5" s="165"/>
      <c r="K5" s="165"/>
      <c r="L5" s="165"/>
      <c r="M5" s="165"/>
      <c r="N5" s="165"/>
      <c r="O5" s="165"/>
      <c r="P5" s="166"/>
      <c r="Q5" s="166"/>
      <c r="R5" s="166"/>
      <c r="S5" s="166"/>
    </row>
    <row r="6" spans="1:19" x14ac:dyDescent="0.3">
      <c r="A6" s="138" t="s">
        <v>21</v>
      </c>
      <c r="B6" s="185"/>
      <c r="C6" s="186"/>
      <c r="D6" s="186"/>
      <c r="E6" s="186"/>
      <c r="F6" s="165"/>
      <c r="G6" s="165"/>
      <c r="H6" s="165"/>
      <c r="I6" s="165"/>
      <c r="J6" s="165"/>
      <c r="K6" s="165"/>
      <c r="L6" s="165"/>
      <c r="M6" s="165"/>
      <c r="N6" s="165"/>
      <c r="O6" s="165"/>
      <c r="P6" s="166"/>
      <c r="Q6" s="166"/>
      <c r="R6" s="166"/>
      <c r="S6" s="166"/>
    </row>
    <row r="7" spans="1:19" x14ac:dyDescent="0.3">
      <c r="A7" s="27" t="s">
        <v>46</v>
      </c>
      <c r="B7" s="36" t="s">
        <v>380</v>
      </c>
      <c r="C7" s="159">
        <f>SUM(F7:S7)</f>
        <v>0</v>
      </c>
      <c r="D7" s="177"/>
      <c r="E7" s="159">
        <f>C7+D7</f>
        <v>0</v>
      </c>
      <c r="F7" s="175">
        <v>0</v>
      </c>
      <c r="G7" s="176">
        <v>0</v>
      </c>
      <c r="H7" s="176">
        <v>0</v>
      </c>
      <c r="I7" s="176">
        <v>0</v>
      </c>
      <c r="J7" s="176">
        <v>0</v>
      </c>
      <c r="K7" s="176">
        <v>0</v>
      </c>
      <c r="L7" s="176">
        <v>0</v>
      </c>
      <c r="M7" s="176">
        <v>0</v>
      </c>
      <c r="N7" s="176">
        <v>0</v>
      </c>
      <c r="O7" s="176">
        <v>0</v>
      </c>
      <c r="P7" s="176">
        <v>0</v>
      </c>
      <c r="Q7" s="176">
        <v>0</v>
      </c>
      <c r="R7" s="176">
        <v>0</v>
      </c>
      <c r="S7" s="176">
        <v>0</v>
      </c>
    </row>
    <row r="8" spans="1:19" x14ac:dyDescent="0.3">
      <c r="A8" s="27" t="s">
        <v>96</v>
      </c>
      <c r="B8" s="2" t="s">
        <v>5</v>
      </c>
      <c r="C8" s="159">
        <f t="shared" ref="C8:C71" si="0">SUM(F8:S8)</f>
        <v>5504.75</v>
      </c>
      <c r="D8" s="177">
        <v>1045.9000000000001</v>
      </c>
      <c r="E8" s="159">
        <f t="shared" ref="E8:E71" si="1">C8+D8</f>
        <v>6550.65</v>
      </c>
      <c r="F8" s="175">
        <v>0</v>
      </c>
      <c r="G8" s="176">
        <v>5504.75</v>
      </c>
      <c r="H8" s="176">
        <v>0</v>
      </c>
      <c r="I8" s="176">
        <v>0</v>
      </c>
      <c r="J8" s="176">
        <v>0</v>
      </c>
      <c r="K8" s="176">
        <v>0</v>
      </c>
      <c r="L8" s="176">
        <v>0</v>
      </c>
      <c r="M8" s="176">
        <v>0</v>
      </c>
      <c r="N8" s="176">
        <v>0</v>
      </c>
      <c r="O8" s="176">
        <v>0</v>
      </c>
      <c r="P8" s="176">
        <v>0</v>
      </c>
      <c r="Q8" s="176">
        <v>0</v>
      </c>
      <c r="R8" s="176">
        <v>0</v>
      </c>
      <c r="S8" s="176">
        <v>0</v>
      </c>
    </row>
    <row r="9" spans="1:19" ht="36" x14ac:dyDescent="0.3">
      <c r="A9" s="27" t="s">
        <v>98</v>
      </c>
      <c r="B9" s="2" t="s">
        <v>42</v>
      </c>
      <c r="C9" s="159">
        <f t="shared" si="0"/>
        <v>5407.75</v>
      </c>
      <c r="D9" s="177">
        <v>1027.47</v>
      </c>
      <c r="E9" s="159">
        <f t="shared" si="1"/>
        <v>6435.22</v>
      </c>
      <c r="F9" s="175">
        <v>0</v>
      </c>
      <c r="G9" s="176">
        <v>5407.75</v>
      </c>
      <c r="H9" s="176">
        <v>0</v>
      </c>
      <c r="I9" s="176">
        <v>0</v>
      </c>
      <c r="J9" s="176">
        <v>0</v>
      </c>
      <c r="K9" s="176">
        <v>0</v>
      </c>
      <c r="L9" s="176">
        <v>0</v>
      </c>
      <c r="M9" s="176">
        <v>0</v>
      </c>
      <c r="N9" s="176">
        <v>0</v>
      </c>
      <c r="O9" s="176">
        <v>0</v>
      </c>
      <c r="P9" s="176">
        <v>0</v>
      </c>
      <c r="Q9" s="176">
        <v>0</v>
      </c>
      <c r="R9" s="176">
        <v>0</v>
      </c>
      <c r="S9" s="176">
        <v>0</v>
      </c>
    </row>
    <row r="10" spans="1:19" ht="24" x14ac:dyDescent="0.3">
      <c r="A10" s="27" t="s">
        <v>48</v>
      </c>
      <c r="B10" s="30" t="s">
        <v>99</v>
      </c>
      <c r="C10" s="159">
        <f t="shared" si="0"/>
        <v>0</v>
      </c>
      <c r="D10" s="177"/>
      <c r="E10" s="159">
        <f t="shared" si="1"/>
        <v>0</v>
      </c>
      <c r="F10" s="175">
        <v>0</v>
      </c>
      <c r="G10" s="176">
        <v>0</v>
      </c>
      <c r="H10" s="176">
        <v>0</v>
      </c>
      <c r="I10" s="176">
        <v>0</v>
      </c>
      <c r="J10" s="176">
        <v>0</v>
      </c>
      <c r="K10" s="176">
        <v>0</v>
      </c>
      <c r="L10" s="176">
        <v>0</v>
      </c>
      <c r="M10" s="176">
        <v>0</v>
      </c>
      <c r="N10" s="176">
        <v>0</v>
      </c>
      <c r="O10" s="176">
        <v>0</v>
      </c>
      <c r="P10" s="176">
        <v>0</v>
      </c>
      <c r="Q10" s="176">
        <v>0</v>
      </c>
      <c r="R10" s="176">
        <v>0</v>
      </c>
      <c r="S10" s="176">
        <v>0</v>
      </c>
    </row>
    <row r="11" spans="1:19" s="152" customFormat="1" x14ac:dyDescent="0.3">
      <c r="A11" s="173"/>
      <c r="B11" s="158" t="s">
        <v>6</v>
      </c>
      <c r="C11" s="178">
        <f>SUM(C7:C10)</f>
        <v>10912.5</v>
      </c>
      <c r="D11" s="178">
        <f t="shared" ref="D11:E11" si="2">SUM(D7:D10)</f>
        <v>2073.37</v>
      </c>
      <c r="E11" s="178">
        <f t="shared" si="2"/>
        <v>12985.869999999999</v>
      </c>
      <c r="F11" s="168">
        <f>SUM(F7:F10)</f>
        <v>0</v>
      </c>
      <c r="G11" s="168">
        <f t="shared" ref="G11:H11" si="3">SUM(G7:G10)</f>
        <v>10912.5</v>
      </c>
      <c r="H11" s="168">
        <f t="shared" si="3"/>
        <v>0</v>
      </c>
      <c r="I11" s="168">
        <f t="shared" ref="I11" si="4">SUM(I7:I10)</f>
        <v>0</v>
      </c>
      <c r="J11" s="168">
        <f t="shared" ref="J11" si="5">SUM(J7:J10)</f>
        <v>0</v>
      </c>
      <c r="K11" s="168">
        <f t="shared" ref="K11" si="6">SUM(K7:K10)</f>
        <v>0</v>
      </c>
      <c r="L11" s="168">
        <f t="shared" ref="L11" si="7">SUM(L7:L10)</f>
        <v>0</v>
      </c>
      <c r="M11" s="168">
        <f t="shared" ref="M11" si="8">SUM(M7:M10)</f>
        <v>0</v>
      </c>
      <c r="N11" s="168">
        <f t="shared" ref="N11" si="9">SUM(N7:N10)</f>
        <v>0</v>
      </c>
      <c r="O11" s="168">
        <f t="shared" ref="O11" si="10">SUM(O7:O10)</f>
        <v>0</v>
      </c>
      <c r="P11" s="168">
        <f t="shared" ref="P11" si="11">SUM(P7:P10)</f>
        <v>0</v>
      </c>
      <c r="Q11" s="168">
        <f t="shared" ref="Q11" si="12">SUM(Q7:Q10)</f>
        <v>0</v>
      </c>
      <c r="R11" s="168">
        <f t="shared" ref="R11" si="13">SUM(R7:R10)</f>
        <v>0</v>
      </c>
      <c r="S11" s="168">
        <f t="shared" ref="S11" si="14">SUM(S7:S10)</f>
        <v>0</v>
      </c>
    </row>
    <row r="12" spans="1:19" x14ac:dyDescent="0.3">
      <c r="A12" s="27" t="s">
        <v>22</v>
      </c>
      <c r="B12" s="164"/>
      <c r="C12" s="159">
        <f t="shared" si="0"/>
        <v>0</v>
      </c>
      <c r="D12" s="171"/>
      <c r="E12" s="159">
        <f t="shared" si="1"/>
        <v>0</v>
      </c>
      <c r="F12" s="165"/>
      <c r="G12" s="165"/>
      <c r="H12" s="165"/>
      <c r="I12" s="165"/>
      <c r="J12" s="165"/>
      <c r="K12" s="165"/>
      <c r="L12" s="165"/>
      <c r="M12" s="165"/>
      <c r="N12" s="165"/>
      <c r="O12" s="165"/>
      <c r="P12" s="165"/>
      <c r="Q12" s="165"/>
      <c r="R12" s="165"/>
      <c r="S12" s="165"/>
    </row>
    <row r="13" spans="1:19" ht="36" x14ac:dyDescent="0.3">
      <c r="A13" s="35" t="s">
        <v>7</v>
      </c>
      <c r="B13" s="36" t="s">
        <v>203</v>
      </c>
      <c r="C13" s="159">
        <f t="shared" si="0"/>
        <v>10427.5</v>
      </c>
      <c r="D13" s="177">
        <v>1981.23</v>
      </c>
      <c r="E13" s="159">
        <f t="shared" si="1"/>
        <v>12408.73</v>
      </c>
      <c r="F13" s="176">
        <v>0</v>
      </c>
      <c r="G13" s="176">
        <v>10427.5</v>
      </c>
      <c r="H13" s="176">
        <v>0</v>
      </c>
      <c r="I13" s="176">
        <v>0</v>
      </c>
      <c r="J13" s="176">
        <v>0</v>
      </c>
      <c r="K13" s="176">
        <v>0</v>
      </c>
      <c r="L13" s="176">
        <v>0</v>
      </c>
      <c r="M13" s="176">
        <v>0</v>
      </c>
      <c r="N13" s="176">
        <v>0</v>
      </c>
      <c r="O13" s="176">
        <v>0</v>
      </c>
      <c r="P13" s="176">
        <v>0</v>
      </c>
      <c r="Q13" s="176">
        <v>0</v>
      </c>
      <c r="R13" s="176">
        <v>0</v>
      </c>
      <c r="S13" s="176">
        <v>0</v>
      </c>
    </row>
    <row r="14" spans="1:19" s="152" customFormat="1" x14ac:dyDescent="0.3">
      <c r="A14" s="173"/>
      <c r="B14" s="158" t="s">
        <v>8</v>
      </c>
      <c r="C14" s="178">
        <f t="shared" si="0"/>
        <v>10427.5</v>
      </c>
      <c r="D14" s="178">
        <f>D13</f>
        <v>1981.23</v>
      </c>
      <c r="E14" s="178">
        <f>E13</f>
        <v>12408.73</v>
      </c>
      <c r="F14" s="168">
        <f>F13</f>
        <v>0</v>
      </c>
      <c r="G14" s="168">
        <f t="shared" ref="G14:H14" si="15">G13</f>
        <v>10427.5</v>
      </c>
      <c r="H14" s="168">
        <f t="shared" si="15"/>
        <v>0</v>
      </c>
      <c r="I14" s="168">
        <f t="shared" ref="I14" si="16">I13</f>
        <v>0</v>
      </c>
      <c r="J14" s="168">
        <f t="shared" ref="J14" si="17">J13</f>
        <v>0</v>
      </c>
      <c r="K14" s="168">
        <f t="shared" ref="K14" si="18">K13</f>
        <v>0</v>
      </c>
      <c r="L14" s="168">
        <f t="shared" ref="L14" si="19">L13</f>
        <v>0</v>
      </c>
      <c r="M14" s="168">
        <f t="shared" ref="M14" si="20">M13</f>
        <v>0</v>
      </c>
      <c r="N14" s="168">
        <f t="shared" ref="N14" si="21">N13</f>
        <v>0</v>
      </c>
      <c r="O14" s="168">
        <f t="shared" ref="O14" si="22">O13</f>
        <v>0</v>
      </c>
      <c r="P14" s="168">
        <f t="shared" ref="P14" si="23">P13</f>
        <v>0</v>
      </c>
      <c r="Q14" s="168">
        <f t="shared" ref="Q14" si="24">Q13</f>
        <v>0</v>
      </c>
      <c r="R14" s="168">
        <f t="shared" ref="R14" si="25">R13</f>
        <v>0</v>
      </c>
      <c r="S14" s="168">
        <f t="shared" ref="S14" si="26">S13</f>
        <v>0</v>
      </c>
    </row>
    <row r="15" spans="1:19" x14ac:dyDescent="0.3">
      <c r="A15" s="27" t="s">
        <v>23</v>
      </c>
      <c r="B15" s="164"/>
      <c r="C15" s="159">
        <f t="shared" si="0"/>
        <v>0</v>
      </c>
      <c r="D15" s="171"/>
      <c r="E15" s="159">
        <f t="shared" si="1"/>
        <v>0</v>
      </c>
      <c r="F15" s="165"/>
      <c r="G15" s="165"/>
      <c r="H15" s="165"/>
      <c r="I15" s="165"/>
      <c r="J15" s="165"/>
      <c r="K15" s="165"/>
      <c r="L15" s="165"/>
      <c r="M15" s="165"/>
      <c r="N15" s="165"/>
      <c r="O15" s="165"/>
      <c r="P15" s="165"/>
      <c r="Q15" s="165"/>
      <c r="R15" s="165"/>
      <c r="S15" s="165"/>
    </row>
    <row r="16" spans="1:19" s="152" customFormat="1" x14ac:dyDescent="0.3">
      <c r="A16" s="155" t="s">
        <v>102</v>
      </c>
      <c r="B16" s="156" t="s">
        <v>104</v>
      </c>
      <c r="C16" s="170">
        <f>SUM(F16:S16)</f>
        <v>53800</v>
      </c>
      <c r="D16" s="170">
        <f>SUM(D17:D19)</f>
        <v>8322</v>
      </c>
      <c r="E16" s="170">
        <f>C16+D16</f>
        <v>62122</v>
      </c>
      <c r="F16" s="167">
        <f>F17+F18+F19</f>
        <v>41000</v>
      </c>
      <c r="G16" s="167">
        <f t="shared" ref="G16:H16" si="27">G17+G18+G19</f>
        <v>2800</v>
      </c>
      <c r="H16" s="167">
        <f t="shared" si="27"/>
        <v>10000</v>
      </c>
      <c r="I16" s="167">
        <f t="shared" ref="I16" si="28">I17+I18+I19</f>
        <v>0</v>
      </c>
      <c r="J16" s="167">
        <f t="shared" ref="J16" si="29">J17+J18+J19</f>
        <v>0</v>
      </c>
      <c r="K16" s="167">
        <f t="shared" ref="K16" si="30">K17+K18+K19</f>
        <v>0</v>
      </c>
      <c r="L16" s="167">
        <f t="shared" ref="L16" si="31">L17+L18+L19</f>
        <v>0</v>
      </c>
      <c r="M16" s="167">
        <f t="shared" ref="M16" si="32">M17+M18+M19</f>
        <v>0</v>
      </c>
      <c r="N16" s="167">
        <f t="shared" ref="N16" si="33">N17+N18+N19</f>
        <v>0</v>
      </c>
      <c r="O16" s="167">
        <f t="shared" ref="O16" si="34">O17+O18+O19</f>
        <v>0</v>
      </c>
      <c r="P16" s="167">
        <f t="shared" ref="P16" si="35">P17+P18+P19</f>
        <v>0</v>
      </c>
      <c r="Q16" s="167">
        <f t="shared" ref="Q16" si="36">Q17+Q18+Q19</f>
        <v>0</v>
      </c>
      <c r="R16" s="167">
        <f t="shared" ref="R16" si="37">R17+R18+R19</f>
        <v>0</v>
      </c>
      <c r="S16" s="167">
        <f t="shared" ref="S16" si="38">S17+S18+S19</f>
        <v>0</v>
      </c>
    </row>
    <row r="17" spans="1:19" x14ac:dyDescent="0.3">
      <c r="A17" s="38" t="s">
        <v>55</v>
      </c>
      <c r="B17" s="2" t="s">
        <v>103</v>
      </c>
      <c r="C17" s="159">
        <f t="shared" si="0"/>
        <v>12800</v>
      </c>
      <c r="D17" s="177">
        <v>532</v>
      </c>
      <c r="E17" s="159">
        <f t="shared" si="1"/>
        <v>13332</v>
      </c>
      <c r="F17" s="176">
        <v>0</v>
      </c>
      <c r="G17" s="176">
        <v>2800</v>
      </c>
      <c r="H17" s="176">
        <v>10000</v>
      </c>
      <c r="I17" s="176">
        <v>0</v>
      </c>
      <c r="J17" s="176">
        <v>0</v>
      </c>
      <c r="K17" s="176">
        <v>0</v>
      </c>
      <c r="L17" s="176">
        <v>0</v>
      </c>
      <c r="M17" s="176">
        <v>0</v>
      </c>
      <c r="N17" s="176">
        <v>0</v>
      </c>
      <c r="O17" s="176">
        <v>0</v>
      </c>
      <c r="P17" s="176">
        <v>0</v>
      </c>
      <c r="Q17" s="176">
        <v>0</v>
      </c>
      <c r="R17" s="176">
        <v>0</v>
      </c>
      <c r="S17" s="176">
        <v>0</v>
      </c>
    </row>
    <row r="18" spans="1:19" ht="24" x14ac:dyDescent="0.3">
      <c r="A18" s="38" t="s">
        <v>105</v>
      </c>
      <c r="B18" s="2" t="s">
        <v>52</v>
      </c>
      <c r="C18" s="159">
        <f t="shared" si="0"/>
        <v>0</v>
      </c>
      <c r="D18" s="177"/>
      <c r="E18" s="159">
        <f t="shared" si="1"/>
        <v>0</v>
      </c>
      <c r="F18" s="176">
        <v>0</v>
      </c>
      <c r="G18" s="176">
        <v>0</v>
      </c>
      <c r="H18" s="176">
        <v>0</v>
      </c>
      <c r="I18" s="176">
        <v>0</v>
      </c>
      <c r="J18" s="176">
        <v>0</v>
      </c>
      <c r="K18" s="176">
        <v>0</v>
      </c>
      <c r="L18" s="176">
        <v>0</v>
      </c>
      <c r="M18" s="176">
        <v>0</v>
      </c>
      <c r="N18" s="176">
        <v>0</v>
      </c>
      <c r="O18" s="176">
        <v>0</v>
      </c>
      <c r="P18" s="176">
        <v>0</v>
      </c>
      <c r="Q18" s="176">
        <v>0</v>
      </c>
      <c r="R18" s="176">
        <v>0</v>
      </c>
      <c r="S18" s="176">
        <v>0</v>
      </c>
    </row>
    <row r="19" spans="1:19" ht="37.950000000000003" customHeight="1" x14ac:dyDescent="0.3">
      <c r="A19" s="38" t="s">
        <v>106</v>
      </c>
      <c r="B19" s="2" t="s">
        <v>44</v>
      </c>
      <c r="C19" s="159">
        <f t="shared" si="0"/>
        <v>41000</v>
      </c>
      <c r="D19" s="177">
        <v>7790</v>
      </c>
      <c r="E19" s="159">
        <f t="shared" si="1"/>
        <v>48790</v>
      </c>
      <c r="F19" s="176">
        <v>41000</v>
      </c>
      <c r="G19" s="176">
        <v>0</v>
      </c>
      <c r="H19" s="176">
        <v>0</v>
      </c>
      <c r="I19" s="176">
        <v>0</v>
      </c>
      <c r="J19" s="176">
        <v>0</v>
      </c>
      <c r="K19" s="176">
        <v>0</v>
      </c>
      <c r="L19" s="176">
        <v>0</v>
      </c>
      <c r="M19" s="176">
        <v>0</v>
      </c>
      <c r="N19" s="176">
        <v>0</v>
      </c>
      <c r="O19" s="176">
        <v>0</v>
      </c>
      <c r="P19" s="176">
        <v>0</v>
      </c>
      <c r="Q19" s="176">
        <v>0</v>
      </c>
      <c r="R19" s="176">
        <v>0</v>
      </c>
      <c r="S19" s="176">
        <v>0</v>
      </c>
    </row>
    <row r="20" spans="1:19" s="152" customFormat="1" ht="36" x14ac:dyDescent="0.3">
      <c r="A20" s="155" t="s">
        <v>97</v>
      </c>
      <c r="B20" s="151" t="s">
        <v>107</v>
      </c>
      <c r="C20" s="159">
        <f t="shared" si="0"/>
        <v>12000</v>
      </c>
      <c r="D20" s="177">
        <v>1710</v>
      </c>
      <c r="E20" s="159">
        <f t="shared" si="1"/>
        <v>13710</v>
      </c>
      <c r="F20" s="179">
        <v>0</v>
      </c>
      <c r="G20" s="179">
        <v>1500</v>
      </c>
      <c r="H20" s="179">
        <v>10500</v>
      </c>
      <c r="I20" s="179">
        <v>0</v>
      </c>
      <c r="J20" s="179">
        <v>0</v>
      </c>
      <c r="K20" s="179">
        <v>0</v>
      </c>
      <c r="L20" s="179">
        <v>0</v>
      </c>
      <c r="M20" s="179">
        <v>0</v>
      </c>
      <c r="N20" s="179">
        <v>0</v>
      </c>
      <c r="O20" s="179">
        <v>0</v>
      </c>
      <c r="P20" s="179">
        <v>0</v>
      </c>
      <c r="Q20" s="179">
        <v>0</v>
      </c>
      <c r="R20" s="179">
        <v>0</v>
      </c>
      <c r="S20" s="179">
        <v>0</v>
      </c>
    </row>
    <row r="21" spans="1:19" s="152" customFormat="1" x14ac:dyDescent="0.3">
      <c r="A21" s="155" t="s">
        <v>56</v>
      </c>
      <c r="B21" s="151" t="s">
        <v>108</v>
      </c>
      <c r="C21" s="159">
        <f t="shared" si="0"/>
        <v>4000</v>
      </c>
      <c r="D21" s="177"/>
      <c r="E21" s="159">
        <f t="shared" si="1"/>
        <v>4000</v>
      </c>
      <c r="F21" s="179">
        <v>0</v>
      </c>
      <c r="G21" s="179">
        <v>0</v>
      </c>
      <c r="H21" s="179">
        <v>4000</v>
      </c>
      <c r="I21" s="179">
        <v>0</v>
      </c>
      <c r="J21" s="179">
        <v>0</v>
      </c>
      <c r="K21" s="179">
        <v>0</v>
      </c>
      <c r="L21" s="179">
        <v>0</v>
      </c>
      <c r="M21" s="179">
        <v>0</v>
      </c>
      <c r="N21" s="179">
        <v>0</v>
      </c>
      <c r="O21" s="179">
        <v>0</v>
      </c>
      <c r="P21" s="179">
        <v>0</v>
      </c>
      <c r="Q21" s="179">
        <v>0</v>
      </c>
      <c r="R21" s="179">
        <v>0</v>
      </c>
      <c r="S21" s="179">
        <v>0</v>
      </c>
    </row>
    <row r="22" spans="1:19" s="152" customFormat="1" ht="36" x14ac:dyDescent="0.3">
      <c r="A22" s="155" t="s">
        <v>57</v>
      </c>
      <c r="B22" s="151" t="s">
        <v>204</v>
      </c>
      <c r="C22" s="159">
        <f t="shared" si="0"/>
        <v>0</v>
      </c>
      <c r="D22" s="177"/>
      <c r="E22" s="159">
        <f t="shared" si="1"/>
        <v>0</v>
      </c>
      <c r="F22" s="179">
        <v>0</v>
      </c>
      <c r="G22" s="179">
        <v>0</v>
      </c>
      <c r="H22" s="179">
        <v>0</v>
      </c>
      <c r="I22" s="179">
        <v>0</v>
      </c>
      <c r="J22" s="179">
        <v>0</v>
      </c>
      <c r="K22" s="179">
        <v>0</v>
      </c>
      <c r="L22" s="179">
        <v>0</v>
      </c>
      <c r="M22" s="179">
        <v>0</v>
      </c>
      <c r="N22" s="179">
        <v>0</v>
      </c>
      <c r="O22" s="179">
        <v>0</v>
      </c>
      <c r="P22" s="179">
        <v>0</v>
      </c>
      <c r="Q22" s="179">
        <v>0</v>
      </c>
      <c r="R22" s="179">
        <v>0</v>
      </c>
      <c r="S22" s="179">
        <v>0</v>
      </c>
    </row>
    <row r="23" spans="1:19" s="152" customFormat="1" x14ac:dyDescent="0.3">
      <c r="A23" s="155" t="s">
        <v>58</v>
      </c>
      <c r="B23" s="151" t="s">
        <v>109</v>
      </c>
      <c r="C23" s="170">
        <f>SUM(C24:C29)</f>
        <v>331682</v>
      </c>
      <c r="D23" s="170">
        <f t="shared" ref="D23:E23" si="39">SUM(D24:D29)</f>
        <v>60739.58</v>
      </c>
      <c r="E23" s="170">
        <f t="shared" si="39"/>
        <v>392421.58</v>
      </c>
      <c r="F23" s="167">
        <f>SUM(F24:F29)</f>
        <v>42177</v>
      </c>
      <c r="G23" s="167">
        <f t="shared" ref="G23:H23" si="40">SUM(G24:G29)</f>
        <v>183255</v>
      </c>
      <c r="H23" s="167">
        <f t="shared" si="40"/>
        <v>106250</v>
      </c>
      <c r="I23" s="167">
        <f t="shared" ref="I23" si="41">SUM(I24:I29)</f>
        <v>0</v>
      </c>
      <c r="J23" s="167">
        <f t="shared" ref="J23" si="42">SUM(J24:J29)</f>
        <v>0</v>
      </c>
      <c r="K23" s="167">
        <f t="shared" ref="K23" si="43">SUM(K24:K29)</f>
        <v>0</v>
      </c>
      <c r="L23" s="167">
        <f t="shared" ref="L23" si="44">SUM(L24:L29)</f>
        <v>0</v>
      </c>
      <c r="M23" s="167">
        <f t="shared" ref="M23" si="45">SUM(M24:M29)</f>
        <v>0</v>
      </c>
      <c r="N23" s="167">
        <f t="shared" ref="N23" si="46">SUM(N24:N29)</f>
        <v>0</v>
      </c>
      <c r="O23" s="167">
        <f t="shared" ref="O23" si="47">SUM(O24:O29)</f>
        <v>0</v>
      </c>
      <c r="P23" s="167">
        <f t="shared" ref="P23" si="48">SUM(P24:P29)</f>
        <v>0</v>
      </c>
      <c r="Q23" s="167">
        <f t="shared" ref="Q23" si="49">SUM(Q24:Q29)</f>
        <v>0</v>
      </c>
      <c r="R23" s="167">
        <f t="shared" ref="R23" si="50">SUM(R24:R29)</f>
        <v>0</v>
      </c>
      <c r="S23" s="167">
        <f t="shared" ref="S23" si="51">SUM(S24:S29)</f>
        <v>0</v>
      </c>
    </row>
    <row r="24" spans="1:19" x14ac:dyDescent="0.3">
      <c r="A24" s="38" t="s">
        <v>76</v>
      </c>
      <c r="B24" s="2" t="s">
        <v>110</v>
      </c>
      <c r="C24" s="159">
        <f t="shared" si="0"/>
        <v>0</v>
      </c>
      <c r="D24" s="177"/>
      <c r="E24" s="159">
        <f t="shared" si="1"/>
        <v>0</v>
      </c>
      <c r="F24" s="176">
        <v>0</v>
      </c>
      <c r="G24" s="176">
        <v>0</v>
      </c>
      <c r="H24" s="176">
        <v>0</v>
      </c>
      <c r="I24" s="176">
        <v>0</v>
      </c>
      <c r="J24" s="176">
        <v>0</v>
      </c>
      <c r="K24" s="176">
        <v>0</v>
      </c>
      <c r="L24" s="176">
        <v>0</v>
      </c>
      <c r="M24" s="176">
        <v>0</v>
      </c>
      <c r="N24" s="176">
        <v>0</v>
      </c>
      <c r="O24" s="176">
        <v>0</v>
      </c>
      <c r="P24" s="176">
        <v>0</v>
      </c>
      <c r="Q24" s="176">
        <v>0</v>
      </c>
      <c r="R24" s="176">
        <v>0</v>
      </c>
      <c r="S24" s="176">
        <v>0</v>
      </c>
    </row>
    <row r="25" spans="1:19" x14ac:dyDescent="0.3">
      <c r="A25" s="38" t="s">
        <v>77</v>
      </c>
      <c r="B25" s="2" t="s">
        <v>111</v>
      </c>
      <c r="C25" s="159">
        <f t="shared" si="0"/>
        <v>0</v>
      </c>
      <c r="D25" s="177"/>
      <c r="E25" s="159">
        <f t="shared" si="1"/>
        <v>0</v>
      </c>
      <c r="F25" s="176">
        <v>0</v>
      </c>
      <c r="G25" s="176">
        <v>0</v>
      </c>
      <c r="H25" s="176">
        <v>0</v>
      </c>
      <c r="I25" s="176">
        <v>0</v>
      </c>
      <c r="J25" s="176">
        <v>0</v>
      </c>
      <c r="K25" s="176">
        <v>0</v>
      </c>
      <c r="L25" s="176">
        <v>0</v>
      </c>
      <c r="M25" s="176">
        <v>0</v>
      </c>
      <c r="N25" s="176">
        <v>0</v>
      </c>
      <c r="O25" s="176">
        <v>0</v>
      </c>
      <c r="P25" s="176">
        <v>0</v>
      </c>
      <c r="Q25" s="176">
        <v>0</v>
      </c>
      <c r="R25" s="176">
        <v>0</v>
      </c>
      <c r="S25" s="176">
        <v>0</v>
      </c>
    </row>
    <row r="26" spans="1:19" ht="48" x14ac:dyDescent="0.3">
      <c r="A26" s="38" t="s">
        <v>78</v>
      </c>
      <c r="B26" s="2" t="s">
        <v>112</v>
      </c>
      <c r="C26" s="159">
        <f t="shared" si="0"/>
        <v>100537</v>
      </c>
      <c r="D26" s="177">
        <v>16822.03</v>
      </c>
      <c r="E26" s="159">
        <f t="shared" si="1"/>
        <v>117359.03</v>
      </c>
      <c r="F26" s="176">
        <v>42177</v>
      </c>
      <c r="G26" s="176">
        <v>46360</v>
      </c>
      <c r="H26" s="176">
        <v>12000</v>
      </c>
      <c r="I26" s="176">
        <v>0</v>
      </c>
      <c r="J26" s="176">
        <v>0</v>
      </c>
      <c r="K26" s="176">
        <v>0</v>
      </c>
      <c r="L26" s="176">
        <v>0</v>
      </c>
      <c r="M26" s="176">
        <v>0</v>
      </c>
      <c r="N26" s="176">
        <v>0</v>
      </c>
      <c r="O26" s="176">
        <v>0</v>
      </c>
      <c r="P26" s="176">
        <v>0</v>
      </c>
      <c r="Q26" s="176">
        <v>0</v>
      </c>
      <c r="R26" s="176">
        <v>0</v>
      </c>
      <c r="S26" s="176">
        <v>0</v>
      </c>
    </row>
    <row r="27" spans="1:19" ht="36" x14ac:dyDescent="0.3">
      <c r="A27" s="38" t="s">
        <v>79</v>
      </c>
      <c r="B27" s="2" t="s">
        <v>113</v>
      </c>
      <c r="C27" s="159">
        <f t="shared" si="0"/>
        <v>45510</v>
      </c>
      <c r="D27" s="177">
        <f>C27*19%</f>
        <v>8646.9</v>
      </c>
      <c r="E27" s="159">
        <f t="shared" si="1"/>
        <v>54156.9</v>
      </c>
      <c r="F27" s="176">
        <v>0</v>
      </c>
      <c r="G27" s="176">
        <v>15510</v>
      </c>
      <c r="H27" s="176">
        <v>30000</v>
      </c>
      <c r="I27" s="176">
        <v>0</v>
      </c>
      <c r="J27" s="176">
        <v>0</v>
      </c>
      <c r="K27" s="176">
        <v>0</v>
      </c>
      <c r="L27" s="176">
        <v>0</v>
      </c>
      <c r="M27" s="176">
        <v>0</v>
      </c>
      <c r="N27" s="176">
        <v>0</v>
      </c>
      <c r="O27" s="176">
        <v>0</v>
      </c>
      <c r="P27" s="176">
        <v>0</v>
      </c>
      <c r="Q27" s="176">
        <v>0</v>
      </c>
      <c r="R27" s="176">
        <v>0</v>
      </c>
      <c r="S27" s="176">
        <v>0</v>
      </c>
    </row>
    <row r="28" spans="1:19" ht="36" x14ac:dyDescent="0.3">
      <c r="A28" s="38" t="s">
        <v>80</v>
      </c>
      <c r="B28" s="2" t="s">
        <v>114</v>
      </c>
      <c r="C28" s="159">
        <f t="shared" si="0"/>
        <v>17880</v>
      </c>
      <c r="D28" s="177">
        <f>C28*19%</f>
        <v>3397.2</v>
      </c>
      <c r="E28" s="159">
        <f t="shared" si="1"/>
        <v>21277.200000000001</v>
      </c>
      <c r="F28" s="176">
        <v>0</v>
      </c>
      <c r="G28" s="176">
        <v>10880</v>
      </c>
      <c r="H28" s="176">
        <v>7000</v>
      </c>
      <c r="I28" s="176">
        <v>0</v>
      </c>
      <c r="J28" s="176">
        <v>0</v>
      </c>
      <c r="K28" s="176">
        <v>0</v>
      </c>
      <c r="L28" s="176">
        <v>0</v>
      </c>
      <c r="M28" s="176">
        <v>0</v>
      </c>
      <c r="N28" s="176">
        <v>0</v>
      </c>
      <c r="O28" s="176">
        <v>0</v>
      </c>
      <c r="P28" s="176">
        <v>0</v>
      </c>
      <c r="Q28" s="176">
        <v>0</v>
      </c>
      <c r="R28" s="176">
        <v>0</v>
      </c>
      <c r="S28" s="176">
        <v>0</v>
      </c>
    </row>
    <row r="29" spans="1:19" x14ac:dyDescent="0.3">
      <c r="A29" s="38" t="s">
        <v>90</v>
      </c>
      <c r="B29" s="2" t="s">
        <v>115</v>
      </c>
      <c r="C29" s="159">
        <f t="shared" si="0"/>
        <v>167755</v>
      </c>
      <c r="D29" s="177">
        <f>C29*19%</f>
        <v>31873.45</v>
      </c>
      <c r="E29" s="159">
        <f t="shared" si="1"/>
        <v>199628.45</v>
      </c>
      <c r="F29" s="176">
        <v>0</v>
      </c>
      <c r="G29" s="176">
        <v>110505</v>
      </c>
      <c r="H29" s="176">
        <v>57250</v>
      </c>
      <c r="I29" s="176">
        <v>0</v>
      </c>
      <c r="J29" s="176">
        <v>0</v>
      </c>
      <c r="K29" s="176">
        <v>0</v>
      </c>
      <c r="L29" s="176">
        <v>0</v>
      </c>
      <c r="M29" s="176">
        <v>0</v>
      </c>
      <c r="N29" s="176">
        <v>0</v>
      </c>
      <c r="O29" s="176">
        <v>0</v>
      </c>
      <c r="P29" s="176">
        <v>0</v>
      </c>
      <c r="Q29" s="176">
        <v>0</v>
      </c>
      <c r="R29" s="176">
        <v>0</v>
      </c>
      <c r="S29" s="176">
        <v>0</v>
      </c>
    </row>
    <row r="30" spans="1:19" s="152" customFormat="1" ht="24" x14ac:dyDescent="0.3">
      <c r="A30" s="155" t="s">
        <v>81</v>
      </c>
      <c r="B30" s="151" t="s">
        <v>116</v>
      </c>
      <c r="C30" s="159">
        <f t="shared" si="0"/>
        <v>75630.25</v>
      </c>
      <c r="D30" s="177">
        <f>C30*19%</f>
        <v>14369.747499999999</v>
      </c>
      <c r="E30" s="159">
        <f t="shared" si="1"/>
        <v>89999.997499999998</v>
      </c>
      <c r="F30" s="179">
        <v>75630.25</v>
      </c>
      <c r="G30" s="179">
        <v>0</v>
      </c>
      <c r="H30" s="179">
        <v>0</v>
      </c>
      <c r="I30" s="179">
        <v>0</v>
      </c>
      <c r="J30" s="179">
        <v>0</v>
      </c>
      <c r="K30" s="179">
        <v>0</v>
      </c>
      <c r="L30" s="179">
        <v>0</v>
      </c>
      <c r="M30" s="179">
        <v>0</v>
      </c>
      <c r="N30" s="179">
        <v>0</v>
      </c>
      <c r="O30" s="179">
        <v>0</v>
      </c>
      <c r="P30" s="179">
        <v>0</v>
      </c>
      <c r="Q30" s="179">
        <v>0</v>
      </c>
      <c r="R30" s="179">
        <v>0</v>
      </c>
      <c r="S30" s="179">
        <v>0</v>
      </c>
    </row>
    <row r="31" spans="1:19" s="152" customFormat="1" x14ac:dyDescent="0.3">
      <c r="A31" s="155" t="s">
        <v>82</v>
      </c>
      <c r="B31" s="151" t="s">
        <v>43</v>
      </c>
      <c r="C31" s="159">
        <f>C32+C37</f>
        <v>51000</v>
      </c>
      <c r="D31" s="159">
        <f t="shared" ref="D31:E31" si="52">D32+D37</f>
        <v>3990</v>
      </c>
      <c r="E31" s="159">
        <f t="shared" si="52"/>
        <v>24990</v>
      </c>
      <c r="F31" s="167">
        <f>F32+F37</f>
        <v>51000</v>
      </c>
      <c r="G31" s="167">
        <f t="shared" ref="G31:H31" si="53">G32+G37</f>
        <v>0</v>
      </c>
      <c r="H31" s="167">
        <f t="shared" si="53"/>
        <v>0</v>
      </c>
      <c r="I31" s="167">
        <f t="shared" ref="I31" si="54">I32+I37</f>
        <v>0</v>
      </c>
      <c r="J31" s="167">
        <f t="shared" ref="J31" si="55">J32+J37</f>
        <v>0</v>
      </c>
      <c r="K31" s="167">
        <f t="shared" ref="K31" si="56">K32+K37</f>
        <v>0</v>
      </c>
      <c r="L31" s="167">
        <f t="shared" ref="L31" si="57">L32+L37</f>
        <v>0</v>
      </c>
      <c r="M31" s="167">
        <f t="shared" ref="M31" si="58">M32+M37</f>
        <v>0</v>
      </c>
      <c r="N31" s="167">
        <f t="shared" ref="N31" si="59">N32+N37</f>
        <v>0</v>
      </c>
      <c r="O31" s="167">
        <f t="shared" ref="O31" si="60">O32+O37</f>
        <v>0</v>
      </c>
      <c r="P31" s="167">
        <f t="shared" ref="P31" si="61">P32+P37</f>
        <v>0</v>
      </c>
      <c r="Q31" s="167">
        <f t="shared" ref="Q31" si="62">Q32+Q37</f>
        <v>0</v>
      </c>
      <c r="R31" s="167">
        <f t="shared" ref="R31" si="63">R32+R37</f>
        <v>0</v>
      </c>
      <c r="S31" s="167">
        <f t="shared" ref="S31" si="64">S32+S37</f>
        <v>0</v>
      </c>
    </row>
    <row r="32" spans="1:19" ht="24" x14ac:dyDescent="0.3">
      <c r="A32" s="38" t="s">
        <v>117</v>
      </c>
      <c r="B32" s="2" t="s">
        <v>118</v>
      </c>
      <c r="C32" s="159">
        <f t="shared" si="0"/>
        <v>30000</v>
      </c>
      <c r="D32" s="159">
        <f t="shared" ref="D32" si="65">SUM(G32:T32)</f>
        <v>0</v>
      </c>
      <c r="E32" s="159">
        <f t="shared" ref="E32" si="66">SUM(H32:U32)</f>
        <v>0</v>
      </c>
      <c r="F32" s="165">
        <f>F33+F34+F35+F36</f>
        <v>30000</v>
      </c>
      <c r="G32" s="165">
        <f t="shared" ref="G32:H32" si="67">G33+G34+G35</f>
        <v>0</v>
      </c>
      <c r="H32" s="165">
        <f t="shared" si="67"/>
        <v>0</v>
      </c>
      <c r="I32" s="165">
        <v>0</v>
      </c>
      <c r="J32" s="165">
        <v>0</v>
      </c>
      <c r="K32" s="165">
        <v>0</v>
      </c>
      <c r="L32" s="165">
        <v>0</v>
      </c>
      <c r="M32" s="165">
        <v>0</v>
      </c>
      <c r="N32" s="165">
        <v>0</v>
      </c>
      <c r="O32" s="165">
        <v>0</v>
      </c>
      <c r="P32" s="165">
        <v>0</v>
      </c>
      <c r="Q32" s="165">
        <v>0</v>
      </c>
      <c r="R32" s="165">
        <v>0</v>
      </c>
      <c r="S32" s="165">
        <v>0</v>
      </c>
    </row>
    <row r="33" spans="1:19" ht="24" x14ac:dyDescent="0.3">
      <c r="A33" s="38" t="s">
        <v>120</v>
      </c>
      <c r="B33" s="2" t="s">
        <v>119</v>
      </c>
      <c r="C33" s="159">
        <f t="shared" si="0"/>
        <v>30000</v>
      </c>
      <c r="D33" s="177">
        <v>0</v>
      </c>
      <c r="E33" s="159">
        <f t="shared" si="1"/>
        <v>30000</v>
      </c>
      <c r="F33" s="176">
        <v>30000</v>
      </c>
      <c r="G33" s="176">
        <v>0</v>
      </c>
      <c r="H33" s="176">
        <v>0</v>
      </c>
      <c r="I33" s="176">
        <v>0</v>
      </c>
      <c r="J33" s="176">
        <v>0</v>
      </c>
      <c r="K33" s="176">
        <v>0</v>
      </c>
      <c r="L33" s="176">
        <v>0</v>
      </c>
      <c r="M33" s="176">
        <v>0</v>
      </c>
      <c r="N33" s="176">
        <v>0</v>
      </c>
      <c r="O33" s="176">
        <v>0</v>
      </c>
      <c r="P33" s="176">
        <v>0</v>
      </c>
      <c r="Q33" s="176">
        <v>0</v>
      </c>
      <c r="R33" s="176">
        <v>0</v>
      </c>
      <c r="S33" s="176">
        <v>0</v>
      </c>
    </row>
    <row r="34" spans="1:19" ht="24" x14ac:dyDescent="0.3">
      <c r="A34" s="38" t="s">
        <v>122</v>
      </c>
      <c r="B34" s="2" t="s">
        <v>121</v>
      </c>
      <c r="C34" s="159">
        <f t="shared" si="0"/>
        <v>0</v>
      </c>
      <c r="D34" s="177"/>
      <c r="E34" s="159">
        <f t="shared" si="1"/>
        <v>0</v>
      </c>
      <c r="F34" s="176">
        <v>0</v>
      </c>
      <c r="G34" s="176"/>
      <c r="H34" s="176"/>
      <c r="I34" s="176"/>
      <c r="J34" s="176"/>
      <c r="K34" s="176"/>
      <c r="L34" s="176"/>
      <c r="M34" s="176"/>
      <c r="N34" s="176"/>
      <c r="O34" s="176"/>
      <c r="P34" s="176"/>
      <c r="Q34" s="176"/>
      <c r="R34" s="176"/>
      <c r="S34" s="176"/>
    </row>
    <row r="35" spans="1:19" ht="72" x14ac:dyDescent="0.3">
      <c r="A35" s="38" t="s">
        <v>148</v>
      </c>
      <c r="B35" s="2" t="s">
        <v>371</v>
      </c>
      <c r="C35" s="159">
        <f t="shared" si="0"/>
        <v>0</v>
      </c>
      <c r="D35" s="177"/>
      <c r="E35" s="159">
        <f t="shared" si="1"/>
        <v>0</v>
      </c>
      <c r="F35" s="176"/>
      <c r="G35" s="176"/>
      <c r="H35" s="176"/>
      <c r="I35" s="176"/>
      <c r="J35" s="176"/>
      <c r="K35" s="176"/>
      <c r="L35" s="176"/>
      <c r="M35" s="176"/>
      <c r="N35" s="176"/>
      <c r="O35" s="176"/>
      <c r="P35" s="176"/>
      <c r="Q35" s="176"/>
      <c r="R35" s="176"/>
      <c r="S35" s="176"/>
    </row>
    <row r="36" spans="1:19" ht="24" x14ac:dyDescent="0.3">
      <c r="A36" s="38" t="s">
        <v>384</v>
      </c>
      <c r="B36" s="2" t="s">
        <v>383</v>
      </c>
      <c r="C36" s="159">
        <f t="shared" si="0"/>
        <v>0</v>
      </c>
      <c r="D36" s="177"/>
      <c r="E36" s="159">
        <f t="shared" si="1"/>
        <v>0</v>
      </c>
      <c r="F36" s="176"/>
      <c r="G36" s="176"/>
      <c r="H36" s="176"/>
      <c r="I36" s="176"/>
      <c r="J36" s="176"/>
      <c r="K36" s="176"/>
      <c r="L36" s="176"/>
      <c r="M36" s="176"/>
      <c r="N36" s="176"/>
      <c r="O36" s="176"/>
      <c r="P36" s="176"/>
      <c r="Q36" s="176"/>
      <c r="R36" s="176"/>
      <c r="S36" s="176"/>
    </row>
    <row r="37" spans="1:19" x14ac:dyDescent="0.3">
      <c r="A37" s="38" t="s">
        <v>83</v>
      </c>
      <c r="B37" s="2" t="s">
        <v>123</v>
      </c>
      <c r="C37" s="159">
        <f t="shared" si="0"/>
        <v>21000</v>
      </c>
      <c r="D37" s="177">
        <f>C37*19%</f>
        <v>3990</v>
      </c>
      <c r="E37" s="159">
        <f t="shared" si="1"/>
        <v>24990</v>
      </c>
      <c r="F37" s="176">
        <v>21000</v>
      </c>
      <c r="G37" s="176"/>
      <c r="H37" s="176"/>
      <c r="I37" s="176"/>
      <c r="J37" s="176"/>
      <c r="K37" s="176"/>
      <c r="L37" s="176"/>
      <c r="M37" s="176"/>
      <c r="N37" s="176"/>
      <c r="O37" s="176"/>
      <c r="P37" s="176"/>
      <c r="Q37" s="176"/>
      <c r="R37" s="176"/>
      <c r="S37" s="176"/>
    </row>
    <row r="38" spans="1:19" s="152" customFormat="1" x14ac:dyDescent="0.3">
      <c r="A38" s="150" t="s">
        <v>124</v>
      </c>
      <c r="B38" s="151" t="s">
        <v>125</v>
      </c>
      <c r="C38" s="159">
        <f>C39+C42</f>
        <v>149656.60999999999</v>
      </c>
      <c r="D38" s="159">
        <f>D39+D42</f>
        <v>28434.7559</v>
      </c>
      <c r="E38" s="159">
        <f t="shared" ref="E38" si="68">E39+E42</f>
        <v>178091.3659</v>
      </c>
      <c r="F38" s="167">
        <f>F39+F42</f>
        <v>0</v>
      </c>
      <c r="G38" s="167">
        <f t="shared" ref="G38:H38" si="69">G39+G42</f>
        <v>69980.61</v>
      </c>
      <c r="H38" s="167">
        <f t="shared" si="69"/>
        <v>79676</v>
      </c>
      <c r="I38" s="167">
        <f t="shared" ref="I38" si="70">I39+I42</f>
        <v>0</v>
      </c>
      <c r="J38" s="167">
        <f t="shared" ref="J38" si="71">J39+J42</f>
        <v>0</v>
      </c>
      <c r="K38" s="167">
        <f t="shared" ref="K38" si="72">K39+K42</f>
        <v>0</v>
      </c>
      <c r="L38" s="167">
        <f t="shared" ref="L38" si="73">L39+L42</f>
        <v>0</v>
      </c>
      <c r="M38" s="167">
        <f t="shared" ref="M38" si="74">M39+M42</f>
        <v>0</v>
      </c>
      <c r="N38" s="167">
        <f t="shared" ref="N38" si="75">N39+N42</f>
        <v>0</v>
      </c>
      <c r="O38" s="167">
        <f t="shared" ref="O38" si="76">O39+O42</f>
        <v>0</v>
      </c>
      <c r="P38" s="167">
        <f t="shared" ref="P38" si="77">P39+P42</f>
        <v>0</v>
      </c>
      <c r="Q38" s="167">
        <f t="shared" ref="Q38" si="78">Q39+Q42</f>
        <v>0</v>
      </c>
      <c r="R38" s="167">
        <f t="shared" ref="R38" si="79">R39+R42</f>
        <v>0</v>
      </c>
      <c r="S38" s="167">
        <f t="shared" ref="S38" si="80">S39+S42</f>
        <v>0</v>
      </c>
    </row>
    <row r="39" spans="1:19" ht="24" x14ac:dyDescent="0.3">
      <c r="A39" s="90" t="s">
        <v>126</v>
      </c>
      <c r="B39" s="2" t="s">
        <v>127</v>
      </c>
      <c r="C39" s="159">
        <f>SUM(C40:C41)</f>
        <v>36450</v>
      </c>
      <c r="D39" s="159">
        <f>SUM(D40:D41)</f>
        <v>6925.5</v>
      </c>
      <c r="E39" s="159">
        <f t="shared" ref="E39" si="81">SUM(E40:E41)</f>
        <v>43375.5</v>
      </c>
      <c r="F39" s="165">
        <f>F40+F41</f>
        <v>0</v>
      </c>
      <c r="G39" s="165">
        <f t="shared" ref="G39:H39" si="82">G40+G41</f>
        <v>16450</v>
      </c>
      <c r="H39" s="165">
        <f t="shared" si="82"/>
        <v>20000</v>
      </c>
      <c r="I39" s="165">
        <v>0</v>
      </c>
      <c r="J39" s="165">
        <v>0</v>
      </c>
      <c r="K39" s="165">
        <v>0</v>
      </c>
      <c r="L39" s="165">
        <v>0</v>
      </c>
      <c r="M39" s="165">
        <v>0</v>
      </c>
      <c r="N39" s="165">
        <v>0</v>
      </c>
      <c r="O39" s="165">
        <v>0</v>
      </c>
      <c r="P39" s="165">
        <v>0</v>
      </c>
      <c r="Q39" s="165">
        <v>0</v>
      </c>
      <c r="R39" s="165">
        <v>0</v>
      </c>
      <c r="S39" s="165">
        <v>0</v>
      </c>
    </row>
    <row r="40" spans="1:19" x14ac:dyDescent="0.3">
      <c r="A40" s="90" t="s">
        <v>84</v>
      </c>
      <c r="B40" s="2" t="s">
        <v>128</v>
      </c>
      <c r="C40" s="159">
        <f t="shared" si="0"/>
        <v>28650</v>
      </c>
      <c r="D40" s="177">
        <f>C40*19%</f>
        <v>5443.5</v>
      </c>
      <c r="E40" s="159">
        <f t="shared" si="1"/>
        <v>34093.5</v>
      </c>
      <c r="F40" s="176">
        <v>0</v>
      </c>
      <c r="G40" s="176">
        <v>8650</v>
      </c>
      <c r="H40" s="176">
        <v>20000</v>
      </c>
      <c r="I40" s="176">
        <v>0</v>
      </c>
      <c r="J40" s="176">
        <v>0</v>
      </c>
      <c r="K40" s="176">
        <v>0</v>
      </c>
      <c r="L40" s="176">
        <v>0</v>
      </c>
      <c r="M40" s="176">
        <v>0</v>
      </c>
      <c r="N40" s="176">
        <v>0</v>
      </c>
      <c r="O40" s="176">
        <v>0</v>
      </c>
      <c r="P40" s="176">
        <v>0</v>
      </c>
      <c r="Q40" s="176">
        <v>0</v>
      </c>
      <c r="R40" s="176">
        <v>0</v>
      </c>
      <c r="S40" s="176">
        <v>0</v>
      </c>
    </row>
    <row r="41" spans="1:19" ht="60" x14ac:dyDescent="0.3">
      <c r="A41" s="90" t="s">
        <v>85</v>
      </c>
      <c r="B41" s="2" t="s">
        <v>129</v>
      </c>
      <c r="C41" s="159">
        <f t="shared" si="0"/>
        <v>7800</v>
      </c>
      <c r="D41" s="177">
        <f t="shared" ref="D41" si="83">C41*19%</f>
        <v>1482</v>
      </c>
      <c r="E41" s="159">
        <f t="shared" si="1"/>
        <v>9282</v>
      </c>
      <c r="F41" s="176">
        <v>0</v>
      </c>
      <c r="G41" s="176">
        <v>7800</v>
      </c>
      <c r="H41" s="176">
        <v>0</v>
      </c>
      <c r="I41" s="176">
        <v>0</v>
      </c>
      <c r="J41" s="176">
        <v>0</v>
      </c>
      <c r="K41" s="176">
        <v>0</v>
      </c>
      <c r="L41" s="176">
        <v>0</v>
      </c>
      <c r="M41" s="176">
        <v>0</v>
      </c>
      <c r="N41" s="176">
        <v>0</v>
      </c>
      <c r="O41" s="176">
        <v>0</v>
      </c>
      <c r="P41" s="176">
        <v>0</v>
      </c>
      <c r="Q41" s="176">
        <v>0</v>
      </c>
      <c r="R41" s="176">
        <v>0</v>
      </c>
      <c r="S41" s="176">
        <v>0</v>
      </c>
    </row>
    <row r="42" spans="1:19" x14ac:dyDescent="0.3">
      <c r="A42" s="90" t="s">
        <v>86</v>
      </c>
      <c r="B42" s="2" t="s">
        <v>45</v>
      </c>
      <c r="C42" s="159">
        <f t="shared" si="0"/>
        <v>113206.61</v>
      </c>
      <c r="D42" s="177">
        <f>C42*19%</f>
        <v>21509.2559</v>
      </c>
      <c r="E42" s="159">
        <f t="shared" si="1"/>
        <v>134715.8659</v>
      </c>
      <c r="F42" s="176">
        <v>0</v>
      </c>
      <c r="G42" s="176">
        <v>53530.61</v>
      </c>
      <c r="H42" s="176">
        <v>59676</v>
      </c>
      <c r="I42" s="176">
        <v>0</v>
      </c>
      <c r="J42" s="176">
        <v>0</v>
      </c>
      <c r="K42" s="176">
        <v>0</v>
      </c>
      <c r="L42" s="176">
        <v>0</v>
      </c>
      <c r="M42" s="176">
        <v>0</v>
      </c>
      <c r="N42" s="176">
        <v>0</v>
      </c>
      <c r="O42" s="176">
        <v>0</v>
      </c>
      <c r="P42" s="176">
        <v>0</v>
      </c>
      <c r="Q42" s="176">
        <v>0</v>
      </c>
      <c r="R42" s="176">
        <v>0</v>
      </c>
      <c r="S42" s="176">
        <v>0</v>
      </c>
    </row>
    <row r="43" spans="1:19" s="152" customFormat="1" x14ac:dyDescent="0.3">
      <c r="A43" s="173"/>
      <c r="B43" s="158" t="s">
        <v>60</v>
      </c>
      <c r="C43" s="168">
        <f>C38+C31+C30+C23+C22+C21+C20+C16</f>
        <v>677768.86</v>
      </c>
      <c r="D43" s="168">
        <f t="shared" ref="D43:E43" si="84">D38+D31+D30+D23+D22+D21+D20+D16</f>
        <v>117566.0834</v>
      </c>
      <c r="E43" s="168">
        <f t="shared" si="84"/>
        <v>765334.94339999999</v>
      </c>
      <c r="F43" s="168">
        <f>F38+F31+F30+F23+F22+F21+F20+F16</f>
        <v>209807.25</v>
      </c>
      <c r="G43" s="168">
        <f t="shared" ref="G43:H43" si="85">G38+G31+G30+G23+G22+G21+G20+G16</f>
        <v>257535.61</v>
      </c>
      <c r="H43" s="168">
        <f t="shared" si="85"/>
        <v>210426</v>
      </c>
      <c r="I43" s="168">
        <f t="shared" ref="I43:S43" si="86">I38+I31+I30+I23+I22+I21+I20+I16</f>
        <v>0</v>
      </c>
      <c r="J43" s="168">
        <f t="shared" si="86"/>
        <v>0</v>
      </c>
      <c r="K43" s="168">
        <f t="shared" si="86"/>
        <v>0</v>
      </c>
      <c r="L43" s="168">
        <f t="shared" si="86"/>
        <v>0</v>
      </c>
      <c r="M43" s="168">
        <f t="shared" si="86"/>
        <v>0</v>
      </c>
      <c r="N43" s="168">
        <f t="shared" si="86"/>
        <v>0</v>
      </c>
      <c r="O43" s="168">
        <f t="shared" si="86"/>
        <v>0</v>
      </c>
      <c r="P43" s="168">
        <f t="shared" si="86"/>
        <v>0</v>
      </c>
      <c r="Q43" s="168">
        <f t="shared" si="86"/>
        <v>0</v>
      </c>
      <c r="R43" s="168">
        <f t="shared" si="86"/>
        <v>0</v>
      </c>
      <c r="S43" s="168">
        <f t="shared" si="86"/>
        <v>0</v>
      </c>
    </row>
    <row r="44" spans="1:19" x14ac:dyDescent="0.3">
      <c r="A44" s="27" t="s">
        <v>130</v>
      </c>
      <c r="B44" s="164"/>
      <c r="C44" s="159">
        <f t="shared" si="0"/>
        <v>0</v>
      </c>
      <c r="D44" s="171"/>
      <c r="E44" s="159">
        <f t="shared" si="1"/>
        <v>0</v>
      </c>
      <c r="F44" s="165"/>
      <c r="G44" s="165"/>
      <c r="H44" s="165"/>
      <c r="I44" s="165"/>
      <c r="J44" s="165"/>
      <c r="K44" s="165"/>
      <c r="L44" s="165"/>
      <c r="M44" s="165"/>
      <c r="N44" s="165"/>
      <c r="O44" s="165"/>
      <c r="P44" s="165"/>
      <c r="Q44" s="165"/>
      <c r="R44" s="165"/>
      <c r="S44" s="165"/>
    </row>
    <row r="45" spans="1:19" x14ac:dyDescent="0.3">
      <c r="A45" s="38" t="s">
        <v>53</v>
      </c>
      <c r="B45" s="36" t="s">
        <v>377</v>
      </c>
      <c r="C45" s="159">
        <f t="shared" si="0"/>
        <v>14633086.389999999</v>
      </c>
      <c r="D45" s="177">
        <f>C45*19%</f>
        <v>2780286.4140999997</v>
      </c>
      <c r="E45" s="159">
        <f t="shared" si="1"/>
        <v>17413372.804099999</v>
      </c>
      <c r="F45" s="176">
        <v>0</v>
      </c>
      <c r="G45" s="176">
        <v>634361.62</v>
      </c>
      <c r="H45" s="176">
        <v>13998724.77</v>
      </c>
      <c r="I45" s="176">
        <v>0</v>
      </c>
      <c r="J45" s="176">
        <v>0</v>
      </c>
      <c r="K45" s="176">
        <v>0</v>
      </c>
      <c r="L45" s="176">
        <v>0</v>
      </c>
      <c r="M45" s="176">
        <v>0</v>
      </c>
      <c r="N45" s="176">
        <v>0</v>
      </c>
      <c r="O45" s="176">
        <v>0</v>
      </c>
      <c r="P45" s="176">
        <v>0</v>
      </c>
      <c r="Q45" s="176">
        <v>0</v>
      </c>
      <c r="R45" s="176">
        <v>0</v>
      </c>
      <c r="S45" s="176">
        <v>0</v>
      </c>
    </row>
    <row r="46" spans="1:19" ht="24" x14ac:dyDescent="0.3">
      <c r="A46" s="38" t="s">
        <v>47</v>
      </c>
      <c r="B46" s="36" t="s">
        <v>89</v>
      </c>
      <c r="C46" s="159">
        <f t="shared" si="0"/>
        <v>0</v>
      </c>
      <c r="D46" s="177">
        <f t="shared" ref="D46:D66" si="87">C46*19%</f>
        <v>0</v>
      </c>
      <c r="E46" s="159">
        <f t="shared" si="1"/>
        <v>0</v>
      </c>
      <c r="F46" s="176">
        <v>0</v>
      </c>
      <c r="G46" s="176">
        <v>0</v>
      </c>
      <c r="H46" s="176">
        <v>0</v>
      </c>
      <c r="I46" s="176">
        <v>0</v>
      </c>
      <c r="J46" s="176">
        <v>0</v>
      </c>
      <c r="K46" s="176">
        <v>0</v>
      </c>
      <c r="L46" s="176">
        <v>0</v>
      </c>
      <c r="M46" s="176">
        <v>0</v>
      </c>
      <c r="N46" s="176">
        <v>0</v>
      </c>
      <c r="O46" s="176">
        <v>0</v>
      </c>
      <c r="P46" s="176">
        <v>0</v>
      </c>
      <c r="Q46" s="176">
        <v>0</v>
      </c>
      <c r="R46" s="176">
        <v>0</v>
      </c>
      <c r="S46" s="176">
        <v>0</v>
      </c>
    </row>
    <row r="47" spans="1:19" ht="24" x14ac:dyDescent="0.3">
      <c r="A47" s="38" t="s">
        <v>87</v>
      </c>
      <c r="B47" s="36" t="s">
        <v>376</v>
      </c>
      <c r="C47" s="159">
        <f t="shared" si="0"/>
        <v>2754367.18</v>
      </c>
      <c r="D47" s="177">
        <f t="shared" si="87"/>
        <v>523329.76420000003</v>
      </c>
      <c r="E47" s="159">
        <f t="shared" si="1"/>
        <v>3277696.9442000003</v>
      </c>
      <c r="F47" s="176">
        <v>0</v>
      </c>
      <c r="G47" s="176">
        <v>2311228</v>
      </c>
      <c r="H47" s="179">
        <v>443139.18</v>
      </c>
      <c r="I47" s="176">
        <v>0</v>
      </c>
      <c r="J47" s="176">
        <v>0</v>
      </c>
      <c r="K47" s="176">
        <v>0</v>
      </c>
      <c r="L47" s="176">
        <v>0</v>
      </c>
      <c r="M47" s="176">
        <v>0</v>
      </c>
      <c r="N47" s="176">
        <v>0</v>
      </c>
      <c r="O47" s="176">
        <v>0</v>
      </c>
      <c r="P47" s="176">
        <v>0</v>
      </c>
      <c r="Q47" s="176">
        <v>0</v>
      </c>
      <c r="R47" s="176">
        <v>0</v>
      </c>
      <c r="S47" s="176">
        <v>0</v>
      </c>
    </row>
    <row r="48" spans="1:19" ht="36" x14ac:dyDescent="0.3">
      <c r="A48" s="38" t="s">
        <v>59</v>
      </c>
      <c r="B48" s="36" t="s">
        <v>375</v>
      </c>
      <c r="C48" s="159">
        <f t="shared" si="0"/>
        <v>10185</v>
      </c>
      <c r="D48" s="177">
        <f t="shared" si="87"/>
        <v>1935.15</v>
      </c>
      <c r="E48" s="159">
        <f t="shared" si="1"/>
        <v>12120.15</v>
      </c>
      <c r="F48" s="176">
        <v>0</v>
      </c>
      <c r="G48" s="176">
        <v>10185</v>
      </c>
      <c r="H48" s="176">
        <v>0</v>
      </c>
      <c r="I48" s="176">
        <v>0</v>
      </c>
      <c r="J48" s="176">
        <v>0</v>
      </c>
      <c r="K48" s="176">
        <v>0</v>
      </c>
      <c r="L48" s="176">
        <v>0</v>
      </c>
      <c r="M48" s="176">
        <v>0</v>
      </c>
      <c r="N48" s="176">
        <v>0</v>
      </c>
      <c r="O48" s="176">
        <v>0</v>
      </c>
      <c r="P48" s="176">
        <v>0</v>
      </c>
      <c r="Q48" s="176">
        <v>0</v>
      </c>
      <c r="R48" s="176">
        <v>0</v>
      </c>
      <c r="S48" s="176">
        <v>0</v>
      </c>
    </row>
    <row r="49" spans="1:19" s="152" customFormat="1" x14ac:dyDescent="0.3">
      <c r="A49" s="155" t="s">
        <v>88</v>
      </c>
      <c r="B49" s="156" t="s">
        <v>373</v>
      </c>
      <c r="C49" s="159">
        <f>SUM(C50:C57)</f>
        <v>64556694.440000005</v>
      </c>
      <c r="D49" s="159">
        <f t="shared" ref="D49:E49" si="88">SUM(D50:D57)</f>
        <v>12265771.943600001</v>
      </c>
      <c r="E49" s="159">
        <f t="shared" si="88"/>
        <v>76822466.383599997</v>
      </c>
      <c r="F49" s="167">
        <f>SUM(F50:F57)</f>
        <v>64539775.060000002</v>
      </c>
      <c r="G49" s="167">
        <f t="shared" ref="G49:H49" si="89">SUM(G50:G57)</f>
        <v>16919.38</v>
      </c>
      <c r="H49" s="167">
        <f t="shared" si="89"/>
        <v>0</v>
      </c>
      <c r="I49" s="167">
        <f t="shared" ref="I49" si="90">SUM(I50:I57)</f>
        <v>0</v>
      </c>
      <c r="J49" s="167">
        <f t="shared" ref="J49" si="91">SUM(J50:J57)</f>
        <v>0</v>
      </c>
      <c r="K49" s="167">
        <f t="shared" ref="K49" si="92">SUM(K50:K57)</f>
        <v>0</v>
      </c>
      <c r="L49" s="167">
        <f t="shared" ref="L49" si="93">SUM(L50:L57)</f>
        <v>0</v>
      </c>
      <c r="M49" s="167">
        <f t="shared" ref="M49" si="94">SUM(M50:M57)</f>
        <v>0</v>
      </c>
      <c r="N49" s="167">
        <f t="shared" ref="N49" si="95">SUM(N50:N57)</f>
        <v>0</v>
      </c>
      <c r="O49" s="167">
        <f t="shared" ref="O49" si="96">SUM(O50:O57)</f>
        <v>0</v>
      </c>
      <c r="P49" s="167">
        <f t="shared" ref="P49" si="97">SUM(P50:P57)</f>
        <v>0</v>
      </c>
      <c r="Q49" s="167">
        <f t="shared" ref="Q49" si="98">SUM(Q50:Q57)</f>
        <v>0</v>
      </c>
      <c r="R49" s="167">
        <f t="shared" ref="R49" si="99">SUM(R50:R57)</f>
        <v>0</v>
      </c>
      <c r="S49" s="167">
        <f t="shared" ref="S49" si="100">SUM(S50:S57)</f>
        <v>0</v>
      </c>
    </row>
    <row r="50" spans="1:19" x14ac:dyDescent="0.3">
      <c r="A50" s="38"/>
      <c r="B50" s="36" t="s">
        <v>385</v>
      </c>
      <c r="C50" s="159">
        <f t="shared" si="0"/>
        <v>5556863.46</v>
      </c>
      <c r="D50" s="177">
        <f t="shared" si="87"/>
        <v>1055804.0574</v>
      </c>
      <c r="E50" s="159">
        <f t="shared" si="1"/>
        <v>6612667.5174000002</v>
      </c>
      <c r="F50" s="176">
        <v>5556863.46</v>
      </c>
      <c r="G50" s="176"/>
      <c r="H50" s="176"/>
      <c r="I50" s="176"/>
      <c r="J50" s="176"/>
      <c r="K50" s="176"/>
      <c r="L50" s="176"/>
      <c r="M50" s="176"/>
      <c r="N50" s="176"/>
      <c r="O50" s="176"/>
      <c r="P50" s="176"/>
      <c r="Q50" s="176"/>
      <c r="R50" s="176"/>
      <c r="S50" s="176"/>
    </row>
    <row r="51" spans="1:19" ht="25.95" customHeight="1" x14ac:dyDescent="0.3">
      <c r="A51" s="38"/>
      <c r="B51" s="36" t="s">
        <v>386</v>
      </c>
      <c r="C51" s="159">
        <f t="shared" si="0"/>
        <v>648420</v>
      </c>
      <c r="D51" s="177">
        <f t="shared" si="87"/>
        <v>123199.8</v>
      </c>
      <c r="E51" s="159">
        <f t="shared" si="1"/>
        <v>771619.8</v>
      </c>
      <c r="F51" s="176">
        <v>648420</v>
      </c>
      <c r="G51" s="176"/>
      <c r="H51" s="176"/>
      <c r="I51" s="176"/>
      <c r="J51" s="176"/>
      <c r="K51" s="176"/>
      <c r="L51" s="176"/>
      <c r="M51" s="176"/>
      <c r="N51" s="176"/>
      <c r="O51" s="176"/>
      <c r="P51" s="176"/>
      <c r="Q51" s="176"/>
      <c r="R51" s="176"/>
      <c r="S51" s="176"/>
    </row>
    <row r="52" spans="1:19" ht="27.6" customHeight="1" x14ac:dyDescent="0.3">
      <c r="A52" s="38"/>
      <c r="B52" s="36" t="s">
        <v>387</v>
      </c>
      <c r="C52" s="159">
        <f t="shared" si="0"/>
        <v>2601876.15</v>
      </c>
      <c r="D52" s="177">
        <f t="shared" si="87"/>
        <v>494356.46849999996</v>
      </c>
      <c r="E52" s="159">
        <f t="shared" si="1"/>
        <v>3096232.6184999999</v>
      </c>
      <c r="F52" s="176">
        <v>2601876.15</v>
      </c>
      <c r="G52" s="176"/>
      <c r="H52" s="176"/>
      <c r="I52" s="176"/>
      <c r="J52" s="176"/>
      <c r="K52" s="176"/>
      <c r="L52" s="176"/>
      <c r="M52" s="176"/>
      <c r="N52" s="176"/>
      <c r="O52" s="176"/>
      <c r="P52" s="176"/>
      <c r="Q52" s="176"/>
      <c r="R52" s="176"/>
      <c r="S52" s="176"/>
    </row>
    <row r="53" spans="1:19" ht="48" x14ac:dyDescent="0.3">
      <c r="A53" s="38"/>
      <c r="B53" s="36" t="s">
        <v>389</v>
      </c>
      <c r="C53" s="159">
        <f t="shared" si="0"/>
        <v>55732615.450000003</v>
      </c>
      <c r="D53" s="177">
        <f t="shared" si="87"/>
        <v>10589196.935500002</v>
      </c>
      <c r="E53" s="159">
        <f t="shared" si="1"/>
        <v>66321812.385500006</v>
      </c>
      <c r="F53" s="176">
        <v>55732615.450000003</v>
      </c>
      <c r="G53" s="176"/>
      <c r="H53" s="176"/>
      <c r="I53" s="176"/>
      <c r="J53" s="176"/>
      <c r="K53" s="176"/>
      <c r="L53" s="176"/>
      <c r="M53" s="176"/>
      <c r="N53" s="176"/>
      <c r="O53" s="176"/>
      <c r="P53" s="176"/>
      <c r="Q53" s="176"/>
      <c r="R53" s="176"/>
      <c r="S53" s="176"/>
    </row>
    <row r="54" spans="1:19" x14ac:dyDescent="0.3">
      <c r="A54" s="38"/>
      <c r="B54" s="11"/>
      <c r="C54" s="159">
        <f t="shared" si="0"/>
        <v>16919.38</v>
      </c>
      <c r="D54" s="177">
        <f t="shared" si="87"/>
        <v>3214.6822000000002</v>
      </c>
      <c r="E54" s="159">
        <f t="shared" si="1"/>
        <v>20134.0622</v>
      </c>
      <c r="F54" s="176"/>
      <c r="G54" s="180">
        <v>16919.38</v>
      </c>
      <c r="H54" s="176"/>
      <c r="I54" s="176"/>
      <c r="J54" s="176"/>
      <c r="K54" s="176"/>
      <c r="L54" s="176"/>
      <c r="M54" s="176"/>
      <c r="N54" s="176"/>
      <c r="O54" s="176"/>
      <c r="P54" s="176"/>
      <c r="Q54" s="176"/>
      <c r="R54" s="176"/>
      <c r="S54" s="176"/>
    </row>
    <row r="55" spans="1:19" x14ac:dyDescent="0.3">
      <c r="A55" s="38"/>
      <c r="B55" s="11"/>
      <c r="C55" s="159">
        <f t="shared" si="0"/>
        <v>0</v>
      </c>
      <c r="D55" s="177">
        <f t="shared" si="87"/>
        <v>0</v>
      </c>
      <c r="E55" s="159">
        <f t="shared" si="1"/>
        <v>0</v>
      </c>
      <c r="F55" s="176"/>
      <c r="G55" s="176"/>
      <c r="H55" s="176"/>
      <c r="I55" s="176"/>
      <c r="J55" s="176"/>
      <c r="K55" s="176"/>
      <c r="L55" s="176"/>
      <c r="M55" s="176"/>
      <c r="N55" s="176"/>
      <c r="O55" s="176"/>
      <c r="P55" s="176"/>
      <c r="Q55" s="176"/>
      <c r="R55" s="176"/>
      <c r="S55" s="176"/>
    </row>
    <row r="56" spans="1:19" x14ac:dyDescent="0.3">
      <c r="A56" s="38"/>
      <c r="B56" s="11"/>
      <c r="C56" s="159">
        <f t="shared" si="0"/>
        <v>0</v>
      </c>
      <c r="D56" s="177">
        <f t="shared" si="87"/>
        <v>0</v>
      </c>
      <c r="E56" s="159">
        <f t="shared" si="1"/>
        <v>0</v>
      </c>
      <c r="F56" s="176"/>
      <c r="G56" s="176"/>
      <c r="H56" s="176"/>
      <c r="I56" s="176"/>
      <c r="J56" s="176"/>
      <c r="K56" s="176"/>
      <c r="L56" s="176"/>
      <c r="M56" s="176"/>
      <c r="N56" s="176"/>
      <c r="O56" s="176"/>
      <c r="P56" s="176"/>
      <c r="Q56" s="176"/>
      <c r="R56" s="176"/>
      <c r="S56" s="176"/>
    </row>
    <row r="57" spans="1:19" x14ac:dyDescent="0.3">
      <c r="A57" s="38"/>
      <c r="B57" s="11"/>
      <c r="C57" s="159">
        <f t="shared" si="0"/>
        <v>0</v>
      </c>
      <c r="D57" s="177">
        <f t="shared" si="87"/>
        <v>0</v>
      </c>
      <c r="E57" s="159">
        <f t="shared" si="1"/>
        <v>0</v>
      </c>
      <c r="F57" s="176"/>
      <c r="G57" s="176"/>
      <c r="H57" s="176"/>
      <c r="I57" s="176"/>
      <c r="J57" s="176"/>
      <c r="K57" s="176"/>
      <c r="L57" s="176"/>
      <c r="M57" s="176"/>
      <c r="N57" s="176"/>
      <c r="O57" s="176"/>
      <c r="P57" s="176"/>
      <c r="Q57" s="176"/>
      <c r="R57" s="176"/>
      <c r="S57" s="176"/>
    </row>
    <row r="58" spans="1:19" s="152" customFormat="1" x14ac:dyDescent="0.3">
      <c r="A58" s="155" t="s">
        <v>75</v>
      </c>
      <c r="B58" s="156" t="s">
        <v>374</v>
      </c>
      <c r="C58" s="159">
        <f>SUM(C59:C66)</f>
        <v>280421.45</v>
      </c>
      <c r="D58" s="159">
        <f t="shared" ref="D58:E58" si="101">SUM(D59:D66)</f>
        <v>53280.075500000006</v>
      </c>
      <c r="E58" s="159">
        <f t="shared" si="101"/>
        <v>333701.52549999999</v>
      </c>
      <c r="F58" s="167">
        <f>SUM(F59:F66)</f>
        <v>280421.45</v>
      </c>
      <c r="G58" s="167">
        <f t="shared" ref="G58:H58" si="102">SUM(G59:G66)</f>
        <v>0</v>
      </c>
      <c r="H58" s="167">
        <f t="shared" si="102"/>
        <v>0</v>
      </c>
      <c r="I58" s="167">
        <f t="shared" ref="I58" si="103">SUM(I59:I66)</f>
        <v>0</v>
      </c>
      <c r="J58" s="167">
        <f t="shared" ref="J58" si="104">SUM(J59:J66)</f>
        <v>0</v>
      </c>
      <c r="K58" s="167">
        <f t="shared" ref="K58" si="105">SUM(K59:K66)</f>
        <v>0</v>
      </c>
      <c r="L58" s="167">
        <f t="shared" ref="L58" si="106">SUM(L59:L66)</f>
        <v>0</v>
      </c>
      <c r="M58" s="167">
        <f t="shared" ref="M58" si="107">SUM(M59:M66)</f>
        <v>0</v>
      </c>
      <c r="N58" s="167">
        <f t="shared" ref="N58" si="108">SUM(N59:N66)</f>
        <v>0</v>
      </c>
      <c r="O58" s="167">
        <f t="shared" ref="O58" si="109">SUM(O59:O66)</f>
        <v>0</v>
      </c>
      <c r="P58" s="167">
        <f t="shared" ref="P58" si="110">SUM(P59:P66)</f>
        <v>0</v>
      </c>
      <c r="Q58" s="167">
        <f t="shared" ref="Q58" si="111">SUM(Q59:Q66)</f>
        <v>0</v>
      </c>
      <c r="R58" s="167">
        <f t="shared" ref="R58" si="112">SUM(R59:R66)</f>
        <v>0</v>
      </c>
      <c r="S58" s="167">
        <f t="shared" ref="S58" si="113">SUM(S59:S66)</f>
        <v>0</v>
      </c>
    </row>
    <row r="59" spans="1:19" x14ac:dyDescent="0.3">
      <c r="A59" s="38"/>
      <c r="B59" s="36" t="s">
        <v>385</v>
      </c>
      <c r="C59" s="159">
        <f t="shared" si="0"/>
        <v>0</v>
      </c>
      <c r="D59" s="177">
        <f t="shared" si="87"/>
        <v>0</v>
      </c>
      <c r="E59" s="159">
        <f t="shared" si="1"/>
        <v>0</v>
      </c>
      <c r="F59" s="176"/>
      <c r="G59" s="176"/>
      <c r="H59" s="176"/>
      <c r="I59" s="176"/>
      <c r="J59" s="176"/>
      <c r="K59" s="176"/>
      <c r="L59" s="176"/>
      <c r="M59" s="176"/>
      <c r="N59" s="176"/>
      <c r="O59" s="176"/>
      <c r="P59" s="176"/>
      <c r="Q59" s="176"/>
      <c r="R59" s="176"/>
      <c r="S59" s="176"/>
    </row>
    <row r="60" spans="1:19" ht="24" x14ac:dyDescent="0.3">
      <c r="A60" s="38"/>
      <c r="B60" s="36" t="s">
        <v>387</v>
      </c>
      <c r="C60" s="159">
        <f t="shared" si="0"/>
        <v>0</v>
      </c>
      <c r="D60" s="177">
        <f t="shared" si="87"/>
        <v>0</v>
      </c>
      <c r="E60" s="159">
        <f t="shared" si="1"/>
        <v>0</v>
      </c>
      <c r="F60" s="176"/>
      <c r="G60" s="176"/>
      <c r="H60" s="176"/>
      <c r="I60" s="176"/>
      <c r="J60" s="176"/>
      <c r="K60" s="176"/>
      <c r="L60" s="176"/>
      <c r="M60" s="176"/>
      <c r="N60" s="176"/>
      <c r="O60" s="176"/>
      <c r="P60" s="176"/>
      <c r="Q60" s="176"/>
      <c r="R60" s="176"/>
      <c r="S60" s="176"/>
    </row>
    <row r="61" spans="1:19" ht="24" x14ac:dyDescent="0.3">
      <c r="A61" s="38"/>
      <c r="B61" s="36" t="s">
        <v>388</v>
      </c>
      <c r="C61" s="159">
        <f t="shared" si="0"/>
        <v>280421.45</v>
      </c>
      <c r="D61" s="177">
        <f t="shared" si="87"/>
        <v>53280.075500000006</v>
      </c>
      <c r="E61" s="159">
        <f t="shared" si="1"/>
        <v>333701.52549999999</v>
      </c>
      <c r="F61" s="176">
        <v>280421.45</v>
      </c>
      <c r="G61" s="176"/>
      <c r="H61" s="176"/>
      <c r="I61" s="176"/>
      <c r="J61" s="176"/>
      <c r="K61" s="176"/>
      <c r="L61" s="176"/>
      <c r="M61" s="176"/>
      <c r="N61" s="176"/>
      <c r="O61" s="176"/>
      <c r="P61" s="176"/>
      <c r="Q61" s="176"/>
      <c r="R61" s="176"/>
      <c r="S61" s="176"/>
    </row>
    <row r="62" spans="1:19" x14ac:dyDescent="0.3">
      <c r="A62" s="38"/>
      <c r="B62" s="141"/>
      <c r="C62" s="159">
        <f t="shared" si="0"/>
        <v>0</v>
      </c>
      <c r="D62" s="177">
        <f t="shared" si="87"/>
        <v>0</v>
      </c>
      <c r="E62" s="159">
        <f t="shared" si="1"/>
        <v>0</v>
      </c>
      <c r="F62" s="176"/>
      <c r="G62" s="176"/>
      <c r="H62" s="176"/>
      <c r="I62" s="176"/>
      <c r="J62" s="176"/>
      <c r="K62" s="176"/>
      <c r="L62" s="176"/>
      <c r="M62" s="176"/>
      <c r="N62" s="176"/>
      <c r="O62" s="176"/>
      <c r="P62" s="176"/>
      <c r="Q62" s="176"/>
      <c r="R62" s="176"/>
      <c r="S62" s="176"/>
    </row>
    <row r="63" spans="1:19" x14ac:dyDescent="0.3">
      <c r="A63" s="38"/>
      <c r="B63" s="141"/>
      <c r="C63" s="159">
        <f t="shared" si="0"/>
        <v>0</v>
      </c>
      <c r="D63" s="177">
        <f t="shared" si="87"/>
        <v>0</v>
      </c>
      <c r="E63" s="159">
        <f t="shared" si="1"/>
        <v>0</v>
      </c>
      <c r="F63" s="176"/>
      <c r="G63" s="176"/>
      <c r="H63" s="176"/>
      <c r="I63" s="176"/>
      <c r="J63" s="176"/>
      <c r="K63" s="176"/>
      <c r="L63" s="176"/>
      <c r="M63" s="176"/>
      <c r="N63" s="176"/>
      <c r="O63" s="176"/>
      <c r="P63" s="176"/>
      <c r="Q63" s="176"/>
      <c r="R63" s="176"/>
      <c r="S63" s="176"/>
    </row>
    <row r="64" spans="1:19" x14ac:dyDescent="0.3">
      <c r="A64" s="38"/>
      <c r="B64" s="141"/>
      <c r="C64" s="159">
        <f t="shared" si="0"/>
        <v>0</v>
      </c>
      <c r="D64" s="177">
        <f t="shared" si="87"/>
        <v>0</v>
      </c>
      <c r="E64" s="159">
        <f t="shared" si="1"/>
        <v>0</v>
      </c>
      <c r="F64" s="176"/>
      <c r="G64" s="176"/>
      <c r="H64" s="176"/>
      <c r="I64" s="176"/>
      <c r="J64" s="176"/>
      <c r="K64" s="176"/>
      <c r="L64" s="176"/>
      <c r="M64" s="176"/>
      <c r="N64" s="176"/>
      <c r="O64" s="176"/>
      <c r="P64" s="176"/>
      <c r="Q64" s="176"/>
      <c r="R64" s="176"/>
      <c r="S64" s="176"/>
    </row>
    <row r="65" spans="1:19" x14ac:dyDescent="0.3">
      <c r="A65" s="38"/>
      <c r="B65" s="141"/>
      <c r="C65" s="159">
        <f t="shared" si="0"/>
        <v>0</v>
      </c>
      <c r="D65" s="177">
        <f t="shared" si="87"/>
        <v>0</v>
      </c>
      <c r="E65" s="159">
        <f t="shared" si="1"/>
        <v>0</v>
      </c>
      <c r="F65" s="176"/>
      <c r="G65" s="176"/>
      <c r="H65" s="176"/>
      <c r="I65" s="176"/>
      <c r="J65" s="176"/>
      <c r="K65" s="176"/>
      <c r="L65" s="176"/>
      <c r="M65" s="176"/>
      <c r="N65" s="176"/>
      <c r="O65" s="176"/>
      <c r="P65" s="176"/>
      <c r="Q65" s="176"/>
      <c r="R65" s="176"/>
      <c r="S65" s="176"/>
    </row>
    <row r="66" spans="1:19" x14ac:dyDescent="0.3">
      <c r="A66" s="38"/>
      <c r="B66" s="141"/>
      <c r="C66" s="159">
        <f t="shared" si="0"/>
        <v>0</v>
      </c>
      <c r="D66" s="177">
        <f t="shared" si="87"/>
        <v>0</v>
      </c>
      <c r="E66" s="159">
        <f t="shared" si="1"/>
        <v>0</v>
      </c>
      <c r="F66" s="176"/>
      <c r="G66" s="176"/>
      <c r="H66" s="176"/>
      <c r="I66" s="176"/>
      <c r="J66" s="176"/>
      <c r="K66" s="176"/>
      <c r="L66" s="176"/>
      <c r="M66" s="176"/>
      <c r="N66" s="176"/>
      <c r="O66" s="176"/>
      <c r="P66" s="176"/>
      <c r="Q66" s="176"/>
      <c r="R66" s="176"/>
      <c r="S66" s="176"/>
    </row>
    <row r="67" spans="1:19" x14ac:dyDescent="0.3">
      <c r="A67" s="173"/>
      <c r="B67" s="158" t="s">
        <v>9</v>
      </c>
      <c r="C67" s="168">
        <f t="shared" ref="C67:E67" si="114">C58+C49+C48+C47+C46+C45</f>
        <v>82234754.460000008</v>
      </c>
      <c r="D67" s="168">
        <f t="shared" si="114"/>
        <v>15624603.347400002</v>
      </c>
      <c r="E67" s="168">
        <f t="shared" si="114"/>
        <v>97859357.807399988</v>
      </c>
      <c r="F67" s="168">
        <f>F58+F49+F48+F47+F46+F45</f>
        <v>64820196.510000005</v>
      </c>
      <c r="G67" s="168">
        <f t="shared" ref="G67:H67" si="115">G58+G49+G48+G47+G46+G45</f>
        <v>2972694</v>
      </c>
      <c r="H67" s="168">
        <f t="shared" si="115"/>
        <v>14441863.949999999</v>
      </c>
      <c r="I67" s="168">
        <f t="shared" ref="I67" si="116">I58+I49+I48+I47+I46+I45</f>
        <v>0</v>
      </c>
      <c r="J67" s="168">
        <f t="shared" ref="J67" si="117">J58+J49+J48+J47+J46+J45</f>
        <v>0</v>
      </c>
      <c r="K67" s="168">
        <f t="shared" ref="K67" si="118">K58+K49+K48+K47+K46+K45</f>
        <v>0</v>
      </c>
      <c r="L67" s="168">
        <f t="shared" ref="L67" si="119">L58+L49+L48+L47+L46+L45</f>
        <v>0</v>
      </c>
      <c r="M67" s="168">
        <f t="shared" ref="M67" si="120">M58+M49+M48+M47+M46+M45</f>
        <v>0</v>
      </c>
      <c r="N67" s="168">
        <f t="shared" ref="N67" si="121">N58+N49+N48+N47+N46+N45</f>
        <v>0</v>
      </c>
      <c r="O67" s="168">
        <f t="shared" ref="O67" si="122">O58+O49+O48+O47+O46+O45</f>
        <v>0</v>
      </c>
      <c r="P67" s="168">
        <f t="shared" ref="P67" si="123">P58+P49+P48+P47+P46+P45</f>
        <v>0</v>
      </c>
      <c r="Q67" s="168">
        <f t="shared" ref="Q67" si="124">Q58+Q49+Q48+Q47+Q46+Q45</f>
        <v>0</v>
      </c>
      <c r="R67" s="168">
        <f t="shared" ref="R67" si="125">R58+R49+R48+R47+R46+R45</f>
        <v>0</v>
      </c>
      <c r="S67" s="168">
        <f t="shared" ref="S67" si="126">S58+S49+S48+S47+S46+S45</f>
        <v>0</v>
      </c>
    </row>
    <row r="68" spans="1:19" x14ac:dyDescent="0.3">
      <c r="A68" s="27" t="s">
        <v>25</v>
      </c>
      <c r="B68" s="164"/>
      <c r="C68" s="159">
        <f t="shared" si="0"/>
        <v>0</v>
      </c>
      <c r="D68" s="171"/>
      <c r="E68" s="159">
        <f t="shared" si="1"/>
        <v>0</v>
      </c>
      <c r="F68" s="165"/>
      <c r="G68" s="165"/>
      <c r="H68" s="165"/>
      <c r="I68" s="165"/>
      <c r="J68" s="165"/>
      <c r="K68" s="165"/>
      <c r="L68" s="165"/>
      <c r="M68" s="165"/>
      <c r="N68" s="165"/>
      <c r="O68" s="165"/>
      <c r="P68" s="165"/>
      <c r="Q68" s="165"/>
      <c r="R68" s="165"/>
      <c r="S68" s="165"/>
    </row>
    <row r="69" spans="1:19" s="152" customFormat="1" x14ac:dyDescent="0.3">
      <c r="A69" s="150" t="s">
        <v>131</v>
      </c>
      <c r="B69" s="151" t="s">
        <v>132</v>
      </c>
      <c r="C69" s="159">
        <f>SUM(C70:C71)</f>
        <v>84850.59</v>
      </c>
      <c r="D69" s="159">
        <f t="shared" ref="D69:E69" si="127">SUM(D70:D71)</f>
        <v>16121.612100000002</v>
      </c>
      <c r="E69" s="159">
        <f t="shared" si="127"/>
        <v>100972.20209999999</v>
      </c>
      <c r="F69" s="167">
        <f>F70+F71</f>
        <v>0</v>
      </c>
      <c r="G69" s="167">
        <f t="shared" ref="G69:H69" si="128">G70+G71</f>
        <v>47045</v>
      </c>
      <c r="H69" s="167">
        <f t="shared" si="128"/>
        <v>37805.589999999997</v>
      </c>
      <c r="I69" s="167">
        <f t="shared" ref="I69" si="129">I70+I71</f>
        <v>0</v>
      </c>
      <c r="J69" s="167">
        <f t="shared" ref="J69" si="130">J70+J71</f>
        <v>0</v>
      </c>
      <c r="K69" s="167">
        <f t="shared" ref="K69" si="131">K70+K71</f>
        <v>0</v>
      </c>
      <c r="L69" s="167">
        <f t="shared" ref="L69" si="132">L70+L71</f>
        <v>0</v>
      </c>
      <c r="M69" s="167">
        <f t="shared" ref="M69" si="133">M70+M71</f>
        <v>0</v>
      </c>
      <c r="N69" s="167">
        <f t="shared" ref="N69" si="134">N70+N71</f>
        <v>0</v>
      </c>
      <c r="O69" s="167">
        <f t="shared" ref="O69" si="135">O70+O71</f>
        <v>0</v>
      </c>
      <c r="P69" s="167">
        <f t="shared" ref="P69" si="136">P70+P71</f>
        <v>0</v>
      </c>
      <c r="Q69" s="167">
        <f t="shared" ref="Q69" si="137">Q70+Q71</f>
        <v>0</v>
      </c>
      <c r="R69" s="167">
        <f t="shared" ref="R69" si="138">R70+R71</f>
        <v>0</v>
      </c>
      <c r="S69" s="167">
        <f t="shared" ref="S69" si="139">S70+S71</f>
        <v>0</v>
      </c>
    </row>
    <row r="70" spans="1:19" ht="36" x14ac:dyDescent="0.3">
      <c r="A70" s="39"/>
      <c r="B70" s="2" t="s">
        <v>133</v>
      </c>
      <c r="C70" s="159">
        <f t="shared" si="0"/>
        <v>34657.160000000003</v>
      </c>
      <c r="D70" s="177">
        <f t="shared" ref="D70:D71" si="140">C70*19%</f>
        <v>6584.8604000000005</v>
      </c>
      <c r="E70" s="159">
        <f t="shared" si="1"/>
        <v>41242.020400000001</v>
      </c>
      <c r="F70" s="176">
        <v>0</v>
      </c>
      <c r="G70" s="176">
        <v>5820</v>
      </c>
      <c r="H70" s="176">
        <v>28837.16</v>
      </c>
      <c r="I70" s="176">
        <v>0</v>
      </c>
      <c r="J70" s="176">
        <v>0</v>
      </c>
      <c r="K70" s="176">
        <v>0</v>
      </c>
      <c r="L70" s="176">
        <v>0</v>
      </c>
      <c r="M70" s="176">
        <v>0</v>
      </c>
      <c r="N70" s="176">
        <v>0</v>
      </c>
      <c r="O70" s="176">
        <v>0</v>
      </c>
      <c r="P70" s="176">
        <v>0</v>
      </c>
      <c r="Q70" s="176">
        <v>0</v>
      </c>
      <c r="R70" s="176">
        <v>0</v>
      </c>
      <c r="S70" s="176">
        <v>0</v>
      </c>
    </row>
    <row r="71" spans="1:19" ht="24" x14ac:dyDescent="0.3">
      <c r="A71" s="39"/>
      <c r="B71" s="2" t="s">
        <v>134</v>
      </c>
      <c r="C71" s="159">
        <f t="shared" si="0"/>
        <v>50193.43</v>
      </c>
      <c r="D71" s="177">
        <f t="shared" si="140"/>
        <v>9536.7517000000007</v>
      </c>
      <c r="E71" s="159">
        <f t="shared" si="1"/>
        <v>59730.181700000001</v>
      </c>
      <c r="F71" s="176">
        <v>0</v>
      </c>
      <c r="G71" s="176">
        <v>41225</v>
      </c>
      <c r="H71" s="176">
        <v>8968.43</v>
      </c>
      <c r="I71" s="176">
        <v>0</v>
      </c>
      <c r="J71" s="176">
        <v>0</v>
      </c>
      <c r="K71" s="176">
        <v>0</v>
      </c>
      <c r="L71" s="176">
        <v>0</v>
      </c>
      <c r="M71" s="176">
        <v>0</v>
      </c>
      <c r="N71" s="176">
        <v>0</v>
      </c>
      <c r="O71" s="176">
        <v>0</v>
      </c>
      <c r="P71" s="176">
        <v>0</v>
      </c>
      <c r="Q71" s="176">
        <v>0</v>
      </c>
      <c r="R71" s="176">
        <v>0</v>
      </c>
      <c r="S71" s="176">
        <v>0</v>
      </c>
    </row>
    <row r="72" spans="1:19" s="152" customFormat="1" ht="24" x14ac:dyDescent="0.3">
      <c r="A72" s="150" t="s">
        <v>135</v>
      </c>
      <c r="B72" s="151" t="s">
        <v>136</v>
      </c>
      <c r="C72" s="167">
        <f t="shared" ref="C72:E72" si="141">C73+C74+C75+C76+C77</f>
        <v>92734.11</v>
      </c>
      <c r="D72" s="167">
        <f t="shared" si="141"/>
        <v>0</v>
      </c>
      <c r="E72" s="167">
        <f t="shared" si="141"/>
        <v>92734.11</v>
      </c>
      <c r="F72" s="167">
        <f>F73+F74+F75+F76+F77</f>
        <v>0</v>
      </c>
      <c r="G72" s="167">
        <f t="shared" ref="G72:H72" si="142">G73+G74+G75+G76+G77</f>
        <v>8568.11</v>
      </c>
      <c r="H72" s="167">
        <f t="shared" si="142"/>
        <v>84166</v>
      </c>
      <c r="I72" s="167">
        <f t="shared" ref="I72" si="143">I73+I74+I75+I76+I77</f>
        <v>0</v>
      </c>
      <c r="J72" s="167">
        <f t="shared" ref="J72" si="144">J73+J74+J75+J76+J77</f>
        <v>0</v>
      </c>
      <c r="K72" s="167">
        <f t="shared" ref="K72" si="145">K73+K74+K75+K76+K77</f>
        <v>0</v>
      </c>
      <c r="L72" s="167">
        <f t="shared" ref="L72" si="146">L73+L74+L75+L76+L77</f>
        <v>0</v>
      </c>
      <c r="M72" s="167">
        <f t="shared" ref="M72" si="147">M73+M74+M75+M76+M77</f>
        <v>0</v>
      </c>
      <c r="N72" s="167">
        <f t="shared" ref="N72" si="148">N73+N74+N75+N76+N77</f>
        <v>0</v>
      </c>
      <c r="O72" s="167">
        <f t="shared" ref="O72" si="149">O73+O74+O75+O76+O77</f>
        <v>0</v>
      </c>
      <c r="P72" s="167">
        <f t="shared" ref="P72" si="150">P73+P74+P75+P76+P77</f>
        <v>0</v>
      </c>
      <c r="Q72" s="167">
        <f t="shared" ref="Q72" si="151">Q73+Q74+Q75+Q76+Q77</f>
        <v>0</v>
      </c>
      <c r="R72" s="167">
        <f t="shared" ref="R72" si="152">R73+R74+R75+R76+R77</f>
        <v>0</v>
      </c>
      <c r="S72" s="167">
        <f t="shared" ref="S72" si="153">S73+S74+S75+S76+S77</f>
        <v>0</v>
      </c>
    </row>
    <row r="73" spans="1:19" ht="36" x14ac:dyDescent="0.3">
      <c r="A73" s="90"/>
      <c r="B73" s="2" t="s">
        <v>137</v>
      </c>
      <c r="C73" s="159">
        <f t="shared" ref="C73:C83" si="154">SUM(F73:S73)</f>
        <v>0</v>
      </c>
      <c r="D73" s="177"/>
      <c r="E73" s="159">
        <f t="shared" ref="E73:E83" si="155">C73+D73</f>
        <v>0</v>
      </c>
      <c r="F73" s="176">
        <v>0</v>
      </c>
      <c r="G73" s="176">
        <v>0</v>
      </c>
      <c r="H73" s="176">
        <v>0</v>
      </c>
      <c r="I73" s="176">
        <v>0</v>
      </c>
      <c r="J73" s="176">
        <v>0</v>
      </c>
      <c r="K73" s="176">
        <v>0</v>
      </c>
      <c r="L73" s="176">
        <v>0</v>
      </c>
      <c r="M73" s="176">
        <v>0</v>
      </c>
      <c r="N73" s="176">
        <v>0</v>
      </c>
      <c r="O73" s="176">
        <v>0</v>
      </c>
      <c r="P73" s="176">
        <v>0</v>
      </c>
      <c r="Q73" s="176">
        <v>0</v>
      </c>
      <c r="R73" s="176">
        <v>0</v>
      </c>
      <c r="S73" s="176">
        <v>0</v>
      </c>
    </row>
    <row r="74" spans="1:19" ht="36" x14ac:dyDescent="0.3">
      <c r="A74" s="90"/>
      <c r="B74" s="2" t="s">
        <v>138</v>
      </c>
      <c r="C74" s="159">
        <f t="shared" si="154"/>
        <v>73617.19</v>
      </c>
      <c r="D74" s="177"/>
      <c r="E74" s="159">
        <f t="shared" si="155"/>
        <v>73617.19</v>
      </c>
      <c r="F74" s="176">
        <v>0</v>
      </c>
      <c r="G74" s="176">
        <v>3479.19</v>
      </c>
      <c r="H74" s="176">
        <v>70138</v>
      </c>
      <c r="I74" s="176">
        <v>0</v>
      </c>
      <c r="J74" s="176">
        <v>0</v>
      </c>
      <c r="K74" s="176">
        <v>0</v>
      </c>
      <c r="L74" s="176">
        <v>0</v>
      </c>
      <c r="M74" s="176">
        <v>0</v>
      </c>
      <c r="N74" s="176">
        <v>0</v>
      </c>
      <c r="O74" s="176">
        <v>0</v>
      </c>
      <c r="P74" s="176">
        <v>0</v>
      </c>
      <c r="Q74" s="176">
        <v>0</v>
      </c>
      <c r="R74" s="176">
        <v>0</v>
      </c>
      <c r="S74" s="176">
        <v>0</v>
      </c>
    </row>
    <row r="75" spans="1:19" ht="48" x14ac:dyDescent="0.3">
      <c r="A75" s="90"/>
      <c r="B75" s="2" t="s">
        <v>139</v>
      </c>
      <c r="C75" s="159">
        <f t="shared" si="154"/>
        <v>14742.84</v>
      </c>
      <c r="D75" s="177"/>
      <c r="E75" s="159">
        <f t="shared" si="155"/>
        <v>14742.84</v>
      </c>
      <c r="F75" s="176">
        <v>0</v>
      </c>
      <c r="G75" s="176">
        <v>714.84</v>
      </c>
      <c r="H75" s="176">
        <v>14028</v>
      </c>
      <c r="I75" s="176">
        <v>0</v>
      </c>
      <c r="J75" s="176">
        <v>0</v>
      </c>
      <c r="K75" s="176">
        <v>0</v>
      </c>
      <c r="L75" s="176">
        <v>0</v>
      </c>
      <c r="M75" s="176">
        <v>0</v>
      </c>
      <c r="N75" s="176">
        <v>0</v>
      </c>
      <c r="O75" s="176">
        <v>0</v>
      </c>
      <c r="P75" s="176">
        <v>0</v>
      </c>
      <c r="Q75" s="176">
        <v>0</v>
      </c>
      <c r="R75" s="176">
        <v>0</v>
      </c>
      <c r="S75" s="176">
        <v>0</v>
      </c>
    </row>
    <row r="76" spans="1:19" ht="24" x14ac:dyDescent="0.3">
      <c r="A76" s="90"/>
      <c r="B76" s="2" t="s">
        <v>140</v>
      </c>
      <c r="C76" s="159">
        <f t="shared" si="154"/>
        <v>0</v>
      </c>
      <c r="D76" s="177"/>
      <c r="E76" s="159">
        <f t="shared" si="155"/>
        <v>0</v>
      </c>
      <c r="F76" s="176">
        <v>0</v>
      </c>
      <c r="G76" s="176">
        <v>0</v>
      </c>
      <c r="H76" s="176">
        <v>0</v>
      </c>
      <c r="I76" s="176">
        <v>0</v>
      </c>
      <c r="J76" s="176">
        <v>0</v>
      </c>
      <c r="K76" s="176">
        <v>0</v>
      </c>
      <c r="L76" s="176">
        <v>0</v>
      </c>
      <c r="M76" s="176">
        <v>0</v>
      </c>
      <c r="N76" s="176">
        <v>0</v>
      </c>
      <c r="O76" s="176">
        <v>0</v>
      </c>
      <c r="P76" s="176">
        <v>0</v>
      </c>
      <c r="Q76" s="176">
        <v>0</v>
      </c>
      <c r="R76" s="176">
        <v>0</v>
      </c>
      <c r="S76" s="176">
        <v>0</v>
      </c>
    </row>
    <row r="77" spans="1:19" ht="36" x14ac:dyDescent="0.3">
      <c r="A77" s="90"/>
      <c r="B77" s="2" t="s">
        <v>141</v>
      </c>
      <c r="C77" s="159">
        <f t="shared" si="154"/>
        <v>4374.08</v>
      </c>
      <c r="D77" s="177"/>
      <c r="E77" s="159">
        <f t="shared" si="155"/>
        <v>4374.08</v>
      </c>
      <c r="F77" s="176">
        <v>0</v>
      </c>
      <c r="G77" s="176">
        <v>4374.08</v>
      </c>
      <c r="H77" s="176">
        <v>0</v>
      </c>
      <c r="I77" s="176">
        <v>0</v>
      </c>
      <c r="J77" s="176">
        <v>0</v>
      </c>
      <c r="K77" s="176">
        <v>0</v>
      </c>
      <c r="L77" s="176">
        <v>0</v>
      </c>
      <c r="M77" s="176">
        <v>0</v>
      </c>
      <c r="N77" s="176">
        <v>0</v>
      </c>
      <c r="O77" s="176">
        <v>0</v>
      </c>
      <c r="P77" s="176">
        <v>0</v>
      </c>
      <c r="Q77" s="176">
        <v>0</v>
      </c>
      <c r="R77" s="176">
        <v>0</v>
      </c>
      <c r="S77" s="176">
        <v>0</v>
      </c>
    </row>
    <row r="78" spans="1:19" s="152" customFormat="1" ht="19.95" customHeight="1" x14ac:dyDescent="0.3">
      <c r="A78" s="150" t="s">
        <v>142</v>
      </c>
      <c r="B78" s="153" t="s">
        <v>381</v>
      </c>
      <c r="C78" s="159">
        <f t="shared" si="154"/>
        <v>275418.42</v>
      </c>
      <c r="D78" s="177">
        <f t="shared" ref="D78:D79" si="156">C78*19%</f>
        <v>52329.499799999998</v>
      </c>
      <c r="E78" s="159">
        <f t="shared" si="155"/>
        <v>327747.91979999997</v>
      </c>
      <c r="F78" s="179">
        <v>0</v>
      </c>
      <c r="G78" s="179">
        <v>275418.42</v>
      </c>
      <c r="H78" s="179">
        <v>0</v>
      </c>
      <c r="I78" s="179">
        <v>0</v>
      </c>
      <c r="J78" s="179">
        <v>0</v>
      </c>
      <c r="K78" s="179">
        <v>0</v>
      </c>
      <c r="L78" s="179">
        <v>0</v>
      </c>
      <c r="M78" s="179">
        <v>0</v>
      </c>
      <c r="N78" s="179">
        <v>0</v>
      </c>
      <c r="O78" s="179">
        <v>0</v>
      </c>
      <c r="P78" s="179">
        <v>0</v>
      </c>
      <c r="Q78" s="179">
        <v>0</v>
      </c>
      <c r="R78" s="179">
        <v>0</v>
      </c>
      <c r="S78" s="179">
        <v>0</v>
      </c>
    </row>
    <row r="79" spans="1:19" s="152" customFormat="1" ht="24" x14ac:dyDescent="0.3">
      <c r="A79" s="154" t="s">
        <v>143</v>
      </c>
      <c r="B79" s="151" t="s">
        <v>144</v>
      </c>
      <c r="C79" s="159">
        <f t="shared" si="154"/>
        <v>91738.36</v>
      </c>
      <c r="D79" s="177">
        <f t="shared" si="156"/>
        <v>17430.288400000001</v>
      </c>
      <c r="E79" s="159">
        <f t="shared" si="155"/>
        <v>109168.64840000001</v>
      </c>
      <c r="F79" s="179">
        <v>91738.36</v>
      </c>
      <c r="G79" s="179">
        <v>0</v>
      </c>
      <c r="H79" s="179">
        <v>0</v>
      </c>
      <c r="I79" s="179">
        <v>0</v>
      </c>
      <c r="J79" s="179">
        <v>0</v>
      </c>
      <c r="K79" s="179">
        <v>0</v>
      </c>
      <c r="L79" s="179">
        <v>0</v>
      </c>
      <c r="M79" s="179">
        <v>0</v>
      </c>
      <c r="N79" s="179">
        <v>0</v>
      </c>
      <c r="O79" s="179">
        <v>0</v>
      </c>
      <c r="P79" s="179">
        <v>0</v>
      </c>
      <c r="Q79" s="179">
        <v>0</v>
      </c>
      <c r="R79" s="179">
        <v>0</v>
      </c>
      <c r="S79" s="179">
        <v>0</v>
      </c>
    </row>
    <row r="80" spans="1:19" x14ac:dyDescent="0.3">
      <c r="A80" s="173"/>
      <c r="B80" s="158" t="s">
        <v>19</v>
      </c>
      <c r="C80" s="169">
        <f t="shared" si="154"/>
        <v>544741.48</v>
      </c>
      <c r="D80" s="174"/>
      <c r="E80" s="169">
        <f t="shared" si="155"/>
        <v>544741.48</v>
      </c>
      <c r="F80" s="168">
        <f>F79+F78+F72+F69</f>
        <v>91738.36</v>
      </c>
      <c r="G80" s="168">
        <f t="shared" ref="G80:H80" si="157">G79+G78+G72+G69</f>
        <v>331031.52999999997</v>
      </c>
      <c r="H80" s="168">
        <f t="shared" si="157"/>
        <v>121971.59</v>
      </c>
      <c r="I80" s="168">
        <f t="shared" ref="I80" si="158">I79+I78+I72+I69</f>
        <v>0</v>
      </c>
      <c r="J80" s="168">
        <f t="shared" ref="J80" si="159">J79+J78+J72+J69</f>
        <v>0</v>
      </c>
      <c r="K80" s="168">
        <f t="shared" ref="K80" si="160">K79+K78+K72+K69</f>
        <v>0</v>
      </c>
      <c r="L80" s="168">
        <f t="shared" ref="L80" si="161">L79+L78+L72+L69</f>
        <v>0</v>
      </c>
      <c r="M80" s="168">
        <f t="shared" ref="M80" si="162">M79+M78+M72+M69</f>
        <v>0</v>
      </c>
      <c r="N80" s="168">
        <f t="shared" ref="N80" si="163">N79+N78+N72+N69</f>
        <v>0</v>
      </c>
      <c r="O80" s="168">
        <f t="shared" ref="O80" si="164">O79+O78+O72+O69</f>
        <v>0</v>
      </c>
      <c r="P80" s="168">
        <f t="shared" ref="P80" si="165">P79+P78+P72+P69</f>
        <v>0</v>
      </c>
      <c r="Q80" s="168">
        <f t="shared" ref="Q80" si="166">Q79+Q78+Q72+Q69</f>
        <v>0</v>
      </c>
      <c r="R80" s="168">
        <f t="shared" ref="R80" si="167">R79+R78+R72+R69</f>
        <v>0</v>
      </c>
      <c r="S80" s="168">
        <f t="shared" ref="S80" si="168">S79+S78+S72+S69</f>
        <v>0</v>
      </c>
    </row>
    <row r="81" spans="1:19" x14ac:dyDescent="0.3">
      <c r="A81" s="27" t="s">
        <v>27</v>
      </c>
      <c r="B81" s="164"/>
      <c r="C81" s="159"/>
      <c r="D81" s="171"/>
      <c r="E81" s="159"/>
      <c r="F81" s="165"/>
      <c r="G81" s="165"/>
      <c r="H81" s="165"/>
      <c r="I81" s="165"/>
      <c r="J81" s="165"/>
      <c r="K81" s="165"/>
      <c r="L81" s="165"/>
      <c r="M81" s="165"/>
      <c r="N81" s="165"/>
      <c r="O81" s="165"/>
      <c r="P81" s="165"/>
      <c r="Q81" s="165"/>
      <c r="R81" s="165"/>
      <c r="S81" s="165"/>
    </row>
    <row r="82" spans="1:19" ht="24" x14ac:dyDescent="0.3">
      <c r="A82" s="35" t="s">
        <v>54</v>
      </c>
      <c r="B82" s="30" t="s">
        <v>91</v>
      </c>
      <c r="C82" s="159">
        <f t="shared" si="154"/>
        <v>0</v>
      </c>
      <c r="D82" s="177">
        <f t="shared" ref="D82:D83" si="169">C82*19%</f>
        <v>0</v>
      </c>
      <c r="E82" s="159">
        <f t="shared" si="155"/>
        <v>0</v>
      </c>
      <c r="F82" s="176">
        <v>0</v>
      </c>
      <c r="G82" s="176">
        <v>0</v>
      </c>
      <c r="H82" s="176">
        <v>0</v>
      </c>
      <c r="I82" s="176">
        <v>0</v>
      </c>
      <c r="J82" s="176">
        <v>0</v>
      </c>
      <c r="K82" s="176">
        <v>0</v>
      </c>
      <c r="L82" s="176">
        <v>0</v>
      </c>
      <c r="M82" s="176">
        <v>0</v>
      </c>
      <c r="N82" s="176">
        <v>0</v>
      </c>
      <c r="O82" s="176">
        <v>0</v>
      </c>
      <c r="P82" s="176">
        <v>0</v>
      </c>
      <c r="Q82" s="176">
        <v>0</v>
      </c>
      <c r="R82" s="176">
        <v>0</v>
      </c>
      <c r="S82" s="176">
        <v>0</v>
      </c>
    </row>
    <row r="83" spans="1:19" x14ac:dyDescent="0.3">
      <c r="A83" s="35" t="s">
        <v>49</v>
      </c>
      <c r="B83" s="30" t="s">
        <v>92</v>
      </c>
      <c r="C83" s="159">
        <f t="shared" si="154"/>
        <v>5335</v>
      </c>
      <c r="D83" s="177">
        <f t="shared" si="169"/>
        <v>1013.65</v>
      </c>
      <c r="E83" s="159">
        <f t="shared" si="155"/>
        <v>6348.65</v>
      </c>
      <c r="F83" s="176">
        <v>0</v>
      </c>
      <c r="G83" s="176">
        <v>5335</v>
      </c>
      <c r="H83" s="176">
        <v>0</v>
      </c>
      <c r="I83" s="176">
        <v>0</v>
      </c>
      <c r="J83" s="176">
        <v>0</v>
      </c>
      <c r="K83" s="176">
        <v>0</v>
      </c>
      <c r="L83" s="176">
        <v>0</v>
      </c>
      <c r="M83" s="176">
        <v>0</v>
      </c>
      <c r="N83" s="176">
        <v>0</v>
      </c>
      <c r="O83" s="176">
        <v>0</v>
      </c>
      <c r="P83" s="176">
        <v>0</v>
      </c>
      <c r="Q83" s="176">
        <v>0</v>
      </c>
      <c r="R83" s="176">
        <v>0</v>
      </c>
      <c r="S83" s="176">
        <v>0</v>
      </c>
    </row>
    <row r="84" spans="1:19" s="152" customFormat="1" x14ac:dyDescent="0.3">
      <c r="A84" s="157"/>
      <c r="B84" s="158" t="s">
        <v>20</v>
      </c>
      <c r="C84" s="169">
        <f>C82+C83</f>
        <v>5335</v>
      </c>
      <c r="D84" s="169">
        <f t="shared" ref="D84:E84" si="170">D82+D83</f>
        <v>1013.65</v>
      </c>
      <c r="E84" s="169">
        <f t="shared" si="170"/>
        <v>6348.65</v>
      </c>
      <c r="F84" s="168">
        <f>F82+F83</f>
        <v>0</v>
      </c>
      <c r="G84" s="168">
        <f t="shared" ref="G84:H84" si="171">G82+G83</f>
        <v>5335</v>
      </c>
      <c r="H84" s="168">
        <f t="shared" si="171"/>
        <v>0</v>
      </c>
      <c r="I84" s="168">
        <f t="shared" ref="I84" si="172">I82+I83</f>
        <v>0</v>
      </c>
      <c r="J84" s="168">
        <f t="shared" ref="J84" si="173">J82+J83</f>
        <v>0</v>
      </c>
      <c r="K84" s="168">
        <f t="shared" ref="K84" si="174">K82+K83</f>
        <v>0</v>
      </c>
      <c r="L84" s="168">
        <f t="shared" ref="L84" si="175">L82+L83</f>
        <v>0</v>
      </c>
      <c r="M84" s="168">
        <f t="shared" ref="M84" si="176">M82+M83</f>
        <v>0</v>
      </c>
      <c r="N84" s="168">
        <f t="shared" ref="N84" si="177">N82+N83</f>
        <v>0</v>
      </c>
      <c r="O84" s="168">
        <f t="shared" ref="O84" si="178">O82+O83</f>
        <v>0</v>
      </c>
      <c r="P84" s="168">
        <f t="shared" ref="P84" si="179">P82+P83</f>
        <v>0</v>
      </c>
      <c r="Q84" s="168">
        <f t="shared" ref="Q84" si="180">Q82+Q83</f>
        <v>0</v>
      </c>
      <c r="R84" s="168">
        <f t="shared" ref="R84" si="181">R82+R83</f>
        <v>0</v>
      </c>
      <c r="S84" s="168">
        <f t="shared" ref="S84" si="182">S82+S83</f>
        <v>0</v>
      </c>
    </row>
    <row r="85" spans="1:19" s="117" customFormat="1" ht="12" x14ac:dyDescent="0.25">
      <c r="A85" s="181"/>
      <c r="B85" s="182" t="s">
        <v>147</v>
      </c>
      <c r="C85" s="183">
        <f t="shared" ref="C85:E85" si="183">C84+C80+C67+C43+C14+C11</f>
        <v>83483939.800000012</v>
      </c>
      <c r="D85" s="183">
        <f t="shared" si="183"/>
        <v>15747237.680800002</v>
      </c>
      <c r="E85" s="183">
        <f t="shared" si="183"/>
        <v>99201177.480799988</v>
      </c>
      <c r="F85" s="183">
        <f>F84+F80+F67+F43+F14+F11</f>
        <v>65121742.120000005</v>
      </c>
      <c r="G85" s="183">
        <f t="shared" ref="G85:H85" si="184">G84+G80+G67+G43+G14+G11</f>
        <v>3587936.1399999997</v>
      </c>
      <c r="H85" s="183">
        <f t="shared" si="184"/>
        <v>14774261.539999999</v>
      </c>
      <c r="I85" s="183">
        <f t="shared" ref="I85" si="185">I84+I80+I67+I43+I14+I11</f>
        <v>0</v>
      </c>
      <c r="J85" s="183">
        <f t="shared" ref="J85" si="186">J84+J80+J67+J43+J14+J11</f>
        <v>0</v>
      </c>
      <c r="K85" s="183">
        <f t="shared" ref="K85" si="187">K84+K80+K67+K43+K14+K11</f>
        <v>0</v>
      </c>
      <c r="L85" s="183">
        <f t="shared" ref="L85" si="188">L84+L80+L67+L43+L14+L11</f>
        <v>0</v>
      </c>
      <c r="M85" s="183">
        <f t="shared" ref="M85" si="189">M84+M80+M67+M43+M14+M11</f>
        <v>0</v>
      </c>
      <c r="N85" s="183">
        <f t="shared" ref="N85" si="190">N84+N80+N67+N43+N14+N11</f>
        <v>0</v>
      </c>
      <c r="O85" s="183">
        <f t="shared" ref="O85" si="191">O84+O80+O67+O43+O14+O11</f>
        <v>0</v>
      </c>
      <c r="P85" s="183">
        <f t="shared" ref="P85" si="192">P84+P80+P67+P43+P14+P11</f>
        <v>0</v>
      </c>
      <c r="Q85" s="183">
        <f t="shared" ref="Q85" si="193">Q84+Q80+Q67+Q43+Q14+Q11</f>
        <v>0</v>
      </c>
      <c r="R85" s="183">
        <f t="shared" ref="R85" si="194">R84+R80+R67+R43+R14+R11</f>
        <v>0</v>
      </c>
      <c r="S85" s="183">
        <f t="shared" ref="S85" si="195">S84+S80+S67+S43+S14+S11</f>
        <v>0</v>
      </c>
    </row>
    <row r="86" spans="1:19" ht="24" x14ac:dyDescent="0.3">
      <c r="A86" s="37"/>
      <c r="B86" s="31" t="s">
        <v>146</v>
      </c>
      <c r="C86" s="165">
        <f>C8+C9+C10+C13+C45+C46+C70</f>
        <v>14689083.549999999</v>
      </c>
      <c r="D86" s="165">
        <f t="shared" ref="D86:E86" si="196">D8+D9+D10+D13+D45+D46+D70</f>
        <v>2790925.8744999999</v>
      </c>
      <c r="E86" s="165">
        <f t="shared" si="196"/>
        <v>17480009.4245</v>
      </c>
      <c r="F86" s="165">
        <f>F8+F9+F10+F13+F45+F46+F70</f>
        <v>0</v>
      </c>
      <c r="G86" s="165">
        <f t="shared" ref="G86:S86" si="197">G8+G9+G10+G13+G45+G46+G70</f>
        <v>661521.62</v>
      </c>
      <c r="H86" s="165">
        <f t="shared" si="197"/>
        <v>14027561.93</v>
      </c>
      <c r="I86" s="165">
        <f t="shared" si="197"/>
        <v>0</v>
      </c>
      <c r="J86" s="165">
        <f t="shared" si="197"/>
        <v>0</v>
      </c>
      <c r="K86" s="165">
        <f t="shared" si="197"/>
        <v>0</v>
      </c>
      <c r="L86" s="165">
        <f t="shared" si="197"/>
        <v>0</v>
      </c>
      <c r="M86" s="165">
        <f t="shared" si="197"/>
        <v>0</v>
      </c>
      <c r="N86" s="165">
        <f t="shared" si="197"/>
        <v>0</v>
      </c>
      <c r="O86" s="165">
        <f t="shared" si="197"/>
        <v>0</v>
      </c>
      <c r="P86" s="165">
        <f t="shared" si="197"/>
        <v>0</v>
      </c>
      <c r="Q86" s="165">
        <f t="shared" si="197"/>
        <v>0</v>
      </c>
      <c r="R86" s="165">
        <f t="shared" si="197"/>
        <v>0</v>
      </c>
      <c r="S86" s="165">
        <f t="shared" si="197"/>
        <v>0</v>
      </c>
    </row>
    <row r="88" spans="1:19" x14ac:dyDescent="0.3">
      <c r="D88" s="184"/>
    </row>
  </sheetData>
  <mergeCells count="5">
    <mergeCell ref="A1:A5"/>
    <mergeCell ref="B1:B5"/>
    <mergeCell ref="C1:C5"/>
    <mergeCell ref="D1:D5"/>
    <mergeCell ref="E1:E5"/>
  </mergeCells>
  <pageMargins left="0.45" right="0.45" top="0.5" bottom="0.25" header="0" footer="0"/>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46"/>
  <sheetViews>
    <sheetView topLeftCell="A28" workbookViewId="0">
      <selection activeCell="C19" sqref="C19"/>
    </sheetView>
  </sheetViews>
  <sheetFormatPr defaultColWidth="11.5546875" defaultRowHeight="12" x14ac:dyDescent="0.25"/>
  <cols>
    <col min="1" max="1" width="26.88671875" style="1" customWidth="1"/>
    <col min="2" max="2" width="39.44140625" style="1" customWidth="1"/>
    <col min="3" max="16384" width="11.5546875" style="83"/>
  </cols>
  <sheetData>
    <row r="1" spans="1:9" x14ac:dyDescent="0.25">
      <c r="A1" s="390" t="s">
        <v>226</v>
      </c>
      <c r="B1" s="390" t="s">
        <v>227</v>
      </c>
      <c r="C1" s="388" t="s">
        <v>3</v>
      </c>
      <c r="D1" s="388"/>
      <c r="E1" s="388" t="s">
        <v>29</v>
      </c>
      <c r="F1" s="388" t="s">
        <v>4</v>
      </c>
      <c r="G1" s="388"/>
      <c r="H1" s="388" t="s">
        <v>30</v>
      </c>
      <c r="I1" s="388" t="s">
        <v>0</v>
      </c>
    </row>
    <row r="2" spans="1:9" ht="96" x14ac:dyDescent="0.25">
      <c r="A2" s="390"/>
      <c r="B2" s="390"/>
      <c r="C2" s="82" t="s">
        <v>38</v>
      </c>
      <c r="D2" s="82" t="s">
        <v>95</v>
      </c>
      <c r="E2" s="388"/>
      <c r="F2" s="82" t="s">
        <v>39</v>
      </c>
      <c r="G2" s="82" t="s">
        <v>40</v>
      </c>
      <c r="H2" s="388"/>
      <c r="I2" s="388"/>
    </row>
    <row r="3" spans="1:9" ht="24" x14ac:dyDescent="0.25">
      <c r="A3" s="140" t="s">
        <v>166</v>
      </c>
      <c r="B3" s="140" t="s">
        <v>341</v>
      </c>
      <c r="C3" s="84">
        <f>Buget_cerere!C6</f>
        <v>0</v>
      </c>
      <c r="D3" s="84">
        <f>Buget_cerere!D6</f>
        <v>0</v>
      </c>
      <c r="E3" s="84">
        <f>Buget_cerere!E6</f>
        <v>0</v>
      </c>
      <c r="F3" s="84">
        <f>Buget_cerere!F6</f>
        <v>0</v>
      </c>
      <c r="G3" s="84">
        <f>Buget_cerere!G6</f>
        <v>0</v>
      </c>
      <c r="H3" s="84">
        <f>Buget_cerere!H6</f>
        <v>0</v>
      </c>
      <c r="I3" s="84">
        <f>Buget_cerere!I6</f>
        <v>0</v>
      </c>
    </row>
    <row r="4" spans="1:9" ht="24" x14ac:dyDescent="0.25">
      <c r="A4" s="140" t="s">
        <v>166</v>
      </c>
      <c r="B4" s="140" t="s">
        <v>339</v>
      </c>
      <c r="C4" s="84">
        <f>Buget_cerere!C47</f>
        <v>0</v>
      </c>
      <c r="D4" s="84">
        <f>Buget_cerere!D47</f>
        <v>0</v>
      </c>
      <c r="E4" s="84">
        <f>Buget_cerere!E47</f>
        <v>0</v>
      </c>
      <c r="F4" s="84">
        <f>Buget_cerere!F47</f>
        <v>0</v>
      </c>
      <c r="G4" s="84">
        <f>Buget_cerere!G47</f>
        <v>0</v>
      </c>
      <c r="H4" s="84">
        <f>Buget_cerere!H47</f>
        <v>0</v>
      </c>
      <c r="I4" s="84">
        <f>Buget_cerere!I47</f>
        <v>0</v>
      </c>
    </row>
    <row r="5" spans="1:9" ht="24" x14ac:dyDescent="0.25">
      <c r="A5" s="140" t="s">
        <v>166</v>
      </c>
      <c r="B5" s="140" t="s">
        <v>340</v>
      </c>
      <c r="C5" s="84">
        <f>Buget_cerere!C48</f>
        <v>0</v>
      </c>
      <c r="D5" s="84">
        <f>Buget_cerere!D48</f>
        <v>0</v>
      </c>
      <c r="E5" s="84">
        <f>Buget_cerere!E48</f>
        <v>0</v>
      </c>
      <c r="F5" s="84">
        <f>Buget_cerere!F48</f>
        <v>0</v>
      </c>
      <c r="G5" s="84">
        <f>Buget_cerere!G48</f>
        <v>0</v>
      </c>
      <c r="H5" s="84">
        <f>Buget_cerere!H48</f>
        <v>0</v>
      </c>
      <c r="I5" s="84">
        <f>Buget_cerere!I48</f>
        <v>0</v>
      </c>
    </row>
    <row r="6" spans="1:9" ht="21" customHeight="1" x14ac:dyDescent="0.25">
      <c r="A6" s="143" t="s">
        <v>198</v>
      </c>
      <c r="B6" s="143" t="s">
        <v>199</v>
      </c>
      <c r="C6" s="84">
        <f>Buget_cerere!C49</f>
        <v>0</v>
      </c>
      <c r="D6" s="84">
        <f>Buget_cerere!D49</f>
        <v>0</v>
      </c>
      <c r="E6" s="84">
        <f>Buget_cerere!E49</f>
        <v>0</v>
      </c>
      <c r="F6" s="84">
        <f>Buget_cerere!F49</f>
        <v>0</v>
      </c>
      <c r="G6" s="84">
        <f>Buget_cerere!G49</f>
        <v>0</v>
      </c>
      <c r="H6" s="84">
        <f>Buget_cerere!H49</f>
        <v>0</v>
      </c>
      <c r="I6" s="84">
        <f>Buget_cerere!I49</f>
        <v>0</v>
      </c>
    </row>
    <row r="7" spans="1:9" x14ac:dyDescent="0.25">
      <c r="A7" s="144" t="s">
        <v>168</v>
      </c>
      <c r="B7" s="144" t="s">
        <v>342</v>
      </c>
      <c r="C7" s="85">
        <f>Buget_cerere!C7</f>
        <v>0</v>
      </c>
      <c r="D7" s="85">
        <f>Buget_cerere!D7</f>
        <v>0</v>
      </c>
      <c r="E7" s="85">
        <f>Buget_cerere!E7</f>
        <v>0</v>
      </c>
      <c r="F7" s="85">
        <f>Buget_cerere!F7</f>
        <v>0</v>
      </c>
      <c r="G7" s="85">
        <f>Buget_cerere!G7</f>
        <v>0</v>
      </c>
      <c r="H7" s="85">
        <f>Buget_cerere!H7</f>
        <v>0</v>
      </c>
      <c r="I7" s="85">
        <f>Buget_cerere!I7</f>
        <v>0</v>
      </c>
    </row>
    <row r="8" spans="1:9" ht="24" x14ac:dyDescent="0.25">
      <c r="A8" s="144" t="s">
        <v>168</v>
      </c>
      <c r="B8" s="144" t="s">
        <v>343</v>
      </c>
      <c r="C8" s="85">
        <f>Buget_cerere!C8</f>
        <v>0</v>
      </c>
      <c r="D8" s="85">
        <f>Buget_cerere!D8</f>
        <v>0</v>
      </c>
      <c r="E8" s="85">
        <f>Buget_cerere!E8</f>
        <v>0</v>
      </c>
      <c r="F8" s="85">
        <f>Buget_cerere!F8</f>
        <v>0</v>
      </c>
      <c r="G8" s="85">
        <f>Buget_cerere!G8</f>
        <v>0</v>
      </c>
      <c r="H8" s="85">
        <f>Buget_cerere!H8</f>
        <v>0</v>
      </c>
      <c r="I8" s="85">
        <f>Buget_cerere!I8</f>
        <v>0</v>
      </c>
    </row>
    <row r="9" spans="1:9" ht="19.8" customHeight="1" x14ac:dyDescent="0.25">
      <c r="A9" s="144" t="s">
        <v>168</v>
      </c>
      <c r="B9" s="144" t="s">
        <v>344</v>
      </c>
      <c r="C9" s="85">
        <f>Buget_cerere!C9</f>
        <v>0</v>
      </c>
      <c r="D9" s="85">
        <f>Buget_cerere!D9</f>
        <v>0</v>
      </c>
      <c r="E9" s="85">
        <f>Buget_cerere!E9</f>
        <v>0</v>
      </c>
      <c r="F9" s="85">
        <f>Buget_cerere!F9</f>
        <v>0</v>
      </c>
      <c r="G9" s="85">
        <f>Buget_cerere!G9</f>
        <v>0</v>
      </c>
      <c r="H9" s="85">
        <f>Buget_cerere!H9</f>
        <v>0</v>
      </c>
      <c r="I9" s="85">
        <f>Buget_cerere!I9</f>
        <v>0</v>
      </c>
    </row>
    <row r="10" spans="1:9" ht="28.95" customHeight="1" x14ac:dyDescent="0.25">
      <c r="A10" s="144" t="s">
        <v>168</v>
      </c>
      <c r="B10" s="144" t="s">
        <v>345</v>
      </c>
      <c r="C10" s="85">
        <f>Buget_cerere!C12</f>
        <v>0</v>
      </c>
      <c r="D10" s="85">
        <f>Buget_cerere!D12</f>
        <v>0</v>
      </c>
      <c r="E10" s="85">
        <f>Buget_cerere!E12</f>
        <v>0</v>
      </c>
      <c r="F10" s="85">
        <f>Buget_cerere!F12</f>
        <v>0</v>
      </c>
      <c r="G10" s="85">
        <f>Buget_cerere!G12</f>
        <v>0</v>
      </c>
      <c r="H10" s="85">
        <f>Buget_cerere!H12</f>
        <v>0</v>
      </c>
      <c r="I10" s="85">
        <f>Buget_cerere!I12</f>
        <v>0</v>
      </c>
    </row>
    <row r="11" spans="1:9" ht="19.95" customHeight="1" x14ac:dyDescent="0.25">
      <c r="A11" s="144" t="s">
        <v>168</v>
      </c>
      <c r="B11" s="144" t="s">
        <v>346</v>
      </c>
      <c r="C11" s="85">
        <f>Buget_cerere!C44</f>
        <v>0</v>
      </c>
      <c r="D11" s="85">
        <f>Buget_cerere!D44</f>
        <v>0</v>
      </c>
      <c r="E11" s="85">
        <f>Buget_cerere!E44</f>
        <v>0</v>
      </c>
      <c r="F11" s="85">
        <f>Buget_cerere!F44</f>
        <v>0</v>
      </c>
      <c r="G11" s="85">
        <f>Buget_cerere!G44</f>
        <v>0</v>
      </c>
      <c r="H11" s="85">
        <f>Buget_cerere!H44</f>
        <v>0</v>
      </c>
      <c r="I11" s="85">
        <f>Buget_cerere!I44</f>
        <v>0</v>
      </c>
    </row>
    <row r="12" spans="1:9" ht="24" x14ac:dyDescent="0.25">
      <c r="A12" s="144" t="s">
        <v>168</v>
      </c>
      <c r="B12" s="144" t="s">
        <v>347</v>
      </c>
      <c r="C12" s="85">
        <f>Buget_cerere!C45</f>
        <v>0</v>
      </c>
      <c r="D12" s="85">
        <f>Buget_cerere!D45</f>
        <v>0</v>
      </c>
      <c r="E12" s="85">
        <f>Buget_cerere!E45</f>
        <v>0</v>
      </c>
      <c r="F12" s="85">
        <f>Buget_cerere!F45</f>
        <v>0</v>
      </c>
      <c r="G12" s="85">
        <f>Buget_cerere!G45</f>
        <v>0</v>
      </c>
      <c r="H12" s="85">
        <f>Buget_cerere!H45</f>
        <v>0</v>
      </c>
      <c r="I12" s="85">
        <f>Buget_cerere!I45</f>
        <v>0</v>
      </c>
    </row>
    <row r="13" spans="1:9" ht="24" x14ac:dyDescent="0.25">
      <c r="A13" s="144" t="s">
        <v>168</v>
      </c>
      <c r="B13" s="144" t="s">
        <v>348</v>
      </c>
      <c r="C13" s="85">
        <f>Buget_cerere!C46</f>
        <v>0</v>
      </c>
      <c r="D13" s="85">
        <f>Buget_cerere!D46</f>
        <v>0</v>
      </c>
      <c r="E13" s="85">
        <f>Buget_cerere!E46</f>
        <v>0</v>
      </c>
      <c r="F13" s="85">
        <f>Buget_cerere!F46</f>
        <v>0</v>
      </c>
      <c r="G13" s="85">
        <f>Buget_cerere!G46</f>
        <v>0</v>
      </c>
      <c r="H13" s="85">
        <f>Buget_cerere!H46</f>
        <v>0</v>
      </c>
      <c r="I13" s="85">
        <f>Buget_cerere!I46</f>
        <v>0</v>
      </c>
    </row>
    <row r="14" spans="1:9" ht="24" x14ac:dyDescent="0.25">
      <c r="A14" s="144" t="s">
        <v>168</v>
      </c>
      <c r="B14" s="144" t="s">
        <v>349</v>
      </c>
      <c r="C14" s="85">
        <f>Buget_cerere!C53</f>
        <v>0</v>
      </c>
      <c r="D14" s="85">
        <f>Buget_cerere!D53</f>
        <v>0</v>
      </c>
      <c r="E14" s="85">
        <f>Buget_cerere!E53</f>
        <v>0</v>
      </c>
      <c r="F14" s="85">
        <f>Buget_cerere!F53</f>
        <v>0</v>
      </c>
      <c r="G14" s="85">
        <f>Buget_cerere!G53</f>
        <v>0</v>
      </c>
      <c r="H14" s="85">
        <f>Buget_cerere!H53</f>
        <v>0</v>
      </c>
      <c r="I14" s="85">
        <f>Buget_cerere!I53</f>
        <v>0</v>
      </c>
    </row>
    <row r="15" spans="1:9" ht="18" customHeight="1" x14ac:dyDescent="0.25">
      <c r="A15" s="144" t="s">
        <v>168</v>
      </c>
      <c r="B15" s="144" t="s">
        <v>350</v>
      </c>
      <c r="C15" s="85">
        <f>Buget_cerere!C54</f>
        <v>0</v>
      </c>
      <c r="D15" s="85">
        <f>Buget_cerere!D54</f>
        <v>0</v>
      </c>
      <c r="E15" s="85">
        <f>Buget_cerere!E54</f>
        <v>0</v>
      </c>
      <c r="F15" s="85">
        <f>Buget_cerere!F54</f>
        <v>0</v>
      </c>
      <c r="G15" s="85">
        <f>Buget_cerere!G54</f>
        <v>0</v>
      </c>
      <c r="H15" s="85">
        <f>Buget_cerere!H54</f>
        <v>0</v>
      </c>
      <c r="I15" s="85">
        <f>Buget_cerere!I54</f>
        <v>0</v>
      </c>
    </row>
    <row r="16" spans="1:9" ht="21" customHeight="1" x14ac:dyDescent="0.25">
      <c r="A16" s="144" t="s">
        <v>168</v>
      </c>
      <c r="B16" s="144" t="s">
        <v>351</v>
      </c>
      <c r="C16" s="85">
        <f>Buget_cerere!C61</f>
        <v>0</v>
      </c>
      <c r="D16" s="85">
        <f>Buget_cerere!D61</f>
        <v>0</v>
      </c>
      <c r="E16" s="85">
        <f>Buget_cerere!E61</f>
        <v>0</v>
      </c>
      <c r="F16" s="85">
        <f>Buget_cerere!F61</f>
        <v>0</v>
      </c>
      <c r="G16" s="85">
        <f>Buget_cerere!G61</f>
        <v>0</v>
      </c>
      <c r="H16" s="85">
        <f>Buget_cerere!H61</f>
        <v>0</v>
      </c>
      <c r="I16" s="85">
        <f>Buget_cerere!I61</f>
        <v>0</v>
      </c>
    </row>
    <row r="17" spans="1:9" x14ac:dyDescent="0.25">
      <c r="A17" s="144" t="s">
        <v>168</v>
      </c>
      <c r="B17" s="144" t="s">
        <v>352</v>
      </c>
      <c r="C17" s="85">
        <f>Buget_cerere!C65</f>
        <v>0</v>
      </c>
      <c r="D17" s="85">
        <f>Buget_cerere!D65</f>
        <v>0</v>
      </c>
      <c r="E17" s="85">
        <f>Buget_cerere!E65</f>
        <v>0</v>
      </c>
      <c r="F17" s="85">
        <f>Buget_cerere!F65</f>
        <v>0</v>
      </c>
      <c r="G17" s="85">
        <f>Buget_cerere!G65</f>
        <v>0</v>
      </c>
      <c r="H17" s="85">
        <f>Buget_cerere!H65</f>
        <v>0</v>
      </c>
      <c r="I17" s="85">
        <f>Buget_cerere!I65</f>
        <v>0</v>
      </c>
    </row>
    <row r="18" spans="1:9" x14ac:dyDescent="0.25">
      <c r="A18" s="144" t="s">
        <v>168</v>
      </c>
      <c r="B18" s="144" t="s">
        <v>353</v>
      </c>
      <c r="C18" s="85">
        <f>Buget_cerere!C66</f>
        <v>0</v>
      </c>
      <c r="D18" s="85">
        <f>Buget_cerere!D66</f>
        <v>0</v>
      </c>
      <c r="E18" s="85">
        <f>Buget_cerere!E66</f>
        <v>0</v>
      </c>
      <c r="F18" s="85">
        <f>Buget_cerere!F66</f>
        <v>0</v>
      </c>
      <c r="G18" s="85">
        <f>Buget_cerere!G66</f>
        <v>0</v>
      </c>
      <c r="H18" s="85">
        <f>Buget_cerere!H66</f>
        <v>0</v>
      </c>
      <c r="I18" s="85">
        <f>Buget_cerere!I66</f>
        <v>0</v>
      </c>
    </row>
    <row r="19" spans="1:9" ht="19.8" customHeight="1" x14ac:dyDescent="0.25">
      <c r="A19" s="144" t="s">
        <v>168</v>
      </c>
      <c r="B19" s="144" t="s">
        <v>436</v>
      </c>
      <c r="C19" s="85">
        <f>Buget_cerere!C69</f>
        <v>0</v>
      </c>
      <c r="D19" s="85">
        <f>Buget_cerere!D69</f>
        <v>0</v>
      </c>
      <c r="E19" s="85">
        <f>Buget_cerere!E69</f>
        <v>0</v>
      </c>
      <c r="F19" s="85">
        <f>Buget_cerere!F69</f>
        <v>0</v>
      </c>
      <c r="G19" s="85">
        <f>Buget_cerere!G69</f>
        <v>0</v>
      </c>
      <c r="H19" s="85">
        <f>Buget_cerere!H69</f>
        <v>0</v>
      </c>
      <c r="I19" s="85">
        <f>Buget_cerere!I69</f>
        <v>0</v>
      </c>
    </row>
    <row r="20" spans="1:9" ht="29.4" customHeight="1" x14ac:dyDescent="0.25">
      <c r="A20" s="144" t="s">
        <v>168</v>
      </c>
      <c r="B20" s="144" t="s">
        <v>437</v>
      </c>
      <c r="C20" s="85">
        <f>Buget_cerere!C70</f>
        <v>0</v>
      </c>
      <c r="D20" s="85">
        <f>Buget_cerere!D70</f>
        <v>0</v>
      </c>
      <c r="E20" s="85">
        <f>Buget_cerere!E70</f>
        <v>0</v>
      </c>
      <c r="F20" s="85">
        <f>Buget_cerere!F70</f>
        <v>0</v>
      </c>
      <c r="G20" s="85">
        <f>Buget_cerere!G70</f>
        <v>0</v>
      </c>
      <c r="H20" s="85">
        <f>Buget_cerere!H70</f>
        <v>0</v>
      </c>
      <c r="I20" s="85">
        <f>Buget_cerere!I70</f>
        <v>0</v>
      </c>
    </row>
    <row r="21" spans="1:9" x14ac:dyDescent="0.25">
      <c r="A21" s="145" t="s">
        <v>172</v>
      </c>
      <c r="B21" s="145" t="s">
        <v>354</v>
      </c>
      <c r="C21" s="86">
        <f>Buget_cerere!C16</f>
        <v>0</v>
      </c>
      <c r="D21" s="86">
        <f>Buget_cerere!D16</f>
        <v>0</v>
      </c>
      <c r="E21" s="86">
        <f>Buget_cerere!E16</f>
        <v>0</v>
      </c>
      <c r="F21" s="86">
        <f>Buget_cerere!F16</f>
        <v>0</v>
      </c>
      <c r="G21" s="86">
        <f>Buget_cerere!G16</f>
        <v>0</v>
      </c>
      <c r="H21" s="86">
        <f>Buget_cerere!H16</f>
        <v>0</v>
      </c>
      <c r="I21" s="86">
        <f>Buget_cerere!I16</f>
        <v>0</v>
      </c>
    </row>
    <row r="22" spans="1:9" x14ac:dyDescent="0.25">
      <c r="A22" s="145" t="s">
        <v>172</v>
      </c>
      <c r="B22" s="145" t="s">
        <v>355</v>
      </c>
      <c r="C22" s="86">
        <f>Buget_cerere!C17</f>
        <v>0</v>
      </c>
      <c r="D22" s="86">
        <f>Buget_cerere!D17</f>
        <v>0</v>
      </c>
      <c r="E22" s="86">
        <f>Buget_cerere!E17</f>
        <v>0</v>
      </c>
      <c r="F22" s="86">
        <f>Buget_cerere!F17</f>
        <v>0</v>
      </c>
      <c r="G22" s="86">
        <f>Buget_cerere!G17</f>
        <v>0</v>
      </c>
      <c r="H22" s="86">
        <f>Buget_cerere!H17</f>
        <v>0</v>
      </c>
      <c r="I22" s="86">
        <f>Buget_cerere!I17</f>
        <v>0</v>
      </c>
    </row>
    <row r="23" spans="1:9" x14ac:dyDescent="0.25">
      <c r="A23" s="145" t="s">
        <v>172</v>
      </c>
      <c r="B23" s="145" t="s">
        <v>326</v>
      </c>
      <c r="C23" s="86">
        <f>Buget_cerere!C18</f>
        <v>0</v>
      </c>
      <c r="D23" s="86">
        <f>Buget_cerere!D18</f>
        <v>0</v>
      </c>
      <c r="E23" s="86">
        <f>Buget_cerere!E18</f>
        <v>0</v>
      </c>
      <c r="F23" s="86">
        <f>Buget_cerere!F18</f>
        <v>0</v>
      </c>
      <c r="G23" s="86">
        <f>Buget_cerere!G18</f>
        <v>0</v>
      </c>
      <c r="H23" s="86">
        <f>Buget_cerere!H18</f>
        <v>0</v>
      </c>
      <c r="I23" s="86">
        <f>Buget_cerere!I18</f>
        <v>0</v>
      </c>
    </row>
    <row r="24" spans="1:9" ht="24" x14ac:dyDescent="0.25">
      <c r="A24" s="145" t="s">
        <v>172</v>
      </c>
      <c r="B24" s="145" t="s">
        <v>356</v>
      </c>
      <c r="C24" s="86">
        <f>Buget_cerere!C19</f>
        <v>0</v>
      </c>
      <c r="D24" s="86">
        <f>Buget_cerere!D19</f>
        <v>0</v>
      </c>
      <c r="E24" s="86">
        <f>Buget_cerere!E19</f>
        <v>0</v>
      </c>
      <c r="F24" s="86">
        <f>Buget_cerere!F19</f>
        <v>0</v>
      </c>
      <c r="G24" s="86">
        <f>Buget_cerere!G19</f>
        <v>0</v>
      </c>
      <c r="H24" s="86">
        <f>Buget_cerere!H19</f>
        <v>0</v>
      </c>
      <c r="I24" s="86">
        <f>Buget_cerere!I19</f>
        <v>0</v>
      </c>
    </row>
    <row r="25" spans="1:9" ht="18.600000000000001" customHeight="1" x14ac:dyDescent="0.25">
      <c r="A25" s="145" t="s">
        <v>172</v>
      </c>
      <c r="B25" s="145" t="s">
        <v>357</v>
      </c>
      <c r="C25" s="86">
        <f>Buget_cerere!C20</f>
        <v>0</v>
      </c>
      <c r="D25" s="86">
        <f>Buget_cerere!D20</f>
        <v>0</v>
      </c>
      <c r="E25" s="86">
        <f>Buget_cerere!E20</f>
        <v>0</v>
      </c>
      <c r="F25" s="86">
        <f>Buget_cerere!F20</f>
        <v>0</v>
      </c>
      <c r="G25" s="86">
        <f>Buget_cerere!G20</f>
        <v>0</v>
      </c>
      <c r="H25" s="86">
        <f>Buget_cerere!H20</f>
        <v>0</v>
      </c>
      <c r="I25" s="86">
        <f>Buget_cerere!I20</f>
        <v>0</v>
      </c>
    </row>
    <row r="26" spans="1:9" ht="24" x14ac:dyDescent="0.25">
      <c r="A26" s="145" t="s">
        <v>172</v>
      </c>
      <c r="B26" s="145" t="s">
        <v>358</v>
      </c>
      <c r="C26" s="86">
        <f>Buget_cerere!C21</f>
        <v>0</v>
      </c>
      <c r="D26" s="86">
        <f>Buget_cerere!D21</f>
        <v>0</v>
      </c>
      <c r="E26" s="86">
        <f>Buget_cerere!E21</f>
        <v>0</v>
      </c>
      <c r="F26" s="86">
        <f>Buget_cerere!F21</f>
        <v>0</v>
      </c>
      <c r="G26" s="86">
        <f>Buget_cerere!G21</f>
        <v>0</v>
      </c>
      <c r="H26" s="86">
        <f>Buget_cerere!H21</f>
        <v>0</v>
      </c>
      <c r="I26" s="86">
        <f>Buget_cerere!I21</f>
        <v>0</v>
      </c>
    </row>
    <row r="27" spans="1:9" x14ac:dyDescent="0.25">
      <c r="A27" s="145" t="s">
        <v>172</v>
      </c>
      <c r="B27" s="145" t="s">
        <v>359</v>
      </c>
      <c r="C27" s="86">
        <f>Buget_cerere!C23</f>
        <v>0</v>
      </c>
      <c r="D27" s="86">
        <f>Buget_cerere!D23</f>
        <v>0</v>
      </c>
      <c r="E27" s="86">
        <f>Buget_cerere!E23</f>
        <v>0</v>
      </c>
      <c r="F27" s="86">
        <f>Buget_cerere!F23</f>
        <v>0</v>
      </c>
      <c r="G27" s="86">
        <f>Buget_cerere!G23</f>
        <v>0</v>
      </c>
      <c r="H27" s="86">
        <f>Buget_cerere!H23</f>
        <v>0</v>
      </c>
      <c r="I27" s="86">
        <f>Buget_cerere!I23</f>
        <v>0</v>
      </c>
    </row>
    <row r="28" spans="1:9" x14ac:dyDescent="0.25">
      <c r="A28" s="145" t="s">
        <v>172</v>
      </c>
      <c r="B28" s="145" t="s">
        <v>360</v>
      </c>
      <c r="C28" s="86">
        <f>Buget_cerere!C24</f>
        <v>0</v>
      </c>
      <c r="D28" s="86">
        <f>Buget_cerere!D24</f>
        <v>0</v>
      </c>
      <c r="E28" s="86">
        <f>Buget_cerere!E24</f>
        <v>0</v>
      </c>
      <c r="F28" s="86">
        <f>Buget_cerere!F24</f>
        <v>0</v>
      </c>
      <c r="G28" s="86">
        <f>Buget_cerere!G24</f>
        <v>0</v>
      </c>
      <c r="H28" s="86">
        <f>Buget_cerere!H24</f>
        <v>0</v>
      </c>
      <c r="I28" s="86">
        <f>Buget_cerere!I24</f>
        <v>0</v>
      </c>
    </row>
    <row r="29" spans="1:9" ht="24" x14ac:dyDescent="0.25">
      <c r="A29" s="145" t="s">
        <v>172</v>
      </c>
      <c r="B29" s="145" t="s">
        <v>361</v>
      </c>
      <c r="C29" s="86">
        <f>Buget_cerere!C25</f>
        <v>0</v>
      </c>
      <c r="D29" s="86">
        <f>Buget_cerere!D25</f>
        <v>0</v>
      </c>
      <c r="E29" s="86">
        <f>Buget_cerere!E25</f>
        <v>0</v>
      </c>
      <c r="F29" s="86">
        <f>Buget_cerere!F25</f>
        <v>0</v>
      </c>
      <c r="G29" s="86">
        <f>Buget_cerere!G25</f>
        <v>0</v>
      </c>
      <c r="H29" s="86">
        <f>Buget_cerere!H25</f>
        <v>0</v>
      </c>
      <c r="I29" s="86">
        <f>Buget_cerere!I25</f>
        <v>0</v>
      </c>
    </row>
    <row r="30" spans="1:9" ht="24" x14ac:dyDescent="0.25">
      <c r="A30" s="145" t="s">
        <v>172</v>
      </c>
      <c r="B30" s="145" t="s">
        <v>362</v>
      </c>
      <c r="C30" s="86">
        <f>Buget_cerere!C26</f>
        <v>0</v>
      </c>
      <c r="D30" s="86">
        <f>Buget_cerere!D26</f>
        <v>0</v>
      </c>
      <c r="E30" s="86">
        <f>Buget_cerere!E26</f>
        <v>0</v>
      </c>
      <c r="F30" s="86">
        <f>Buget_cerere!F26</f>
        <v>0</v>
      </c>
      <c r="G30" s="86">
        <f>Buget_cerere!G26</f>
        <v>0</v>
      </c>
      <c r="H30" s="86">
        <f>Buget_cerere!H26</f>
        <v>0</v>
      </c>
      <c r="I30" s="86">
        <f>Buget_cerere!I26</f>
        <v>0</v>
      </c>
    </row>
    <row r="31" spans="1:9" ht="24" x14ac:dyDescent="0.25">
      <c r="A31" s="145" t="s">
        <v>172</v>
      </c>
      <c r="B31" s="145" t="s">
        <v>363</v>
      </c>
      <c r="C31" s="86">
        <f>Buget_cerere!C27</f>
        <v>0</v>
      </c>
      <c r="D31" s="86">
        <f>Buget_cerere!D27</f>
        <v>0</v>
      </c>
      <c r="E31" s="86">
        <f>Buget_cerere!E27</f>
        <v>0</v>
      </c>
      <c r="F31" s="86">
        <f>Buget_cerere!F27</f>
        <v>0</v>
      </c>
      <c r="G31" s="86">
        <f>Buget_cerere!G27</f>
        <v>0</v>
      </c>
      <c r="H31" s="86">
        <f>Buget_cerere!H27</f>
        <v>0</v>
      </c>
      <c r="I31" s="86">
        <f>Buget_cerere!I27</f>
        <v>0</v>
      </c>
    </row>
    <row r="32" spans="1:9" x14ac:dyDescent="0.25">
      <c r="A32" s="145" t="s">
        <v>172</v>
      </c>
      <c r="B32" s="145" t="s">
        <v>364</v>
      </c>
      <c r="C32" s="86">
        <f>Buget_cerere!C28</f>
        <v>0</v>
      </c>
      <c r="D32" s="86">
        <f>Buget_cerere!D28</f>
        <v>0</v>
      </c>
      <c r="E32" s="86">
        <f>Buget_cerere!E28</f>
        <v>0</v>
      </c>
      <c r="F32" s="86">
        <f>Buget_cerere!F28</f>
        <v>0</v>
      </c>
      <c r="G32" s="86">
        <f>Buget_cerere!G28</f>
        <v>0</v>
      </c>
      <c r="H32" s="86">
        <f>Buget_cerere!H28</f>
        <v>0</v>
      </c>
      <c r="I32" s="86">
        <f>Buget_cerere!I28</f>
        <v>0</v>
      </c>
    </row>
    <row r="33" spans="1:9" x14ac:dyDescent="0.25">
      <c r="A33" s="145" t="s">
        <v>172</v>
      </c>
      <c r="B33" s="145" t="s">
        <v>365</v>
      </c>
      <c r="C33" s="86">
        <f>Buget_cerere!C38+Buget_cerere!C39</f>
        <v>0</v>
      </c>
      <c r="D33" s="86">
        <f>Buget_cerere!D38+Buget_cerere!D39</f>
        <v>0</v>
      </c>
      <c r="E33" s="86">
        <f>Buget_cerere!E38+Buget_cerere!E39</f>
        <v>0</v>
      </c>
      <c r="F33" s="86">
        <f>Buget_cerere!F38+Buget_cerere!F39</f>
        <v>0</v>
      </c>
      <c r="G33" s="86">
        <f>Buget_cerere!G38+Buget_cerere!G39</f>
        <v>0</v>
      </c>
      <c r="H33" s="86">
        <f>Buget_cerere!H38+Buget_cerere!H39</f>
        <v>0</v>
      </c>
      <c r="I33" s="86">
        <f>Buget_cerere!I38+Buget_cerere!I39</f>
        <v>0</v>
      </c>
    </row>
    <row r="34" spans="1:9" x14ac:dyDescent="0.25">
      <c r="A34" s="145" t="s">
        <v>172</v>
      </c>
      <c r="B34" s="145" t="s">
        <v>366</v>
      </c>
      <c r="C34" s="86">
        <f>Buget_cerere!C40</f>
        <v>0</v>
      </c>
      <c r="D34" s="86">
        <f>Buget_cerere!D40</f>
        <v>0</v>
      </c>
      <c r="E34" s="86">
        <f>Buget_cerere!E40</f>
        <v>0</v>
      </c>
      <c r="F34" s="86">
        <f>Buget_cerere!F40</f>
        <v>0</v>
      </c>
      <c r="G34" s="86">
        <f>Buget_cerere!G40</f>
        <v>0</v>
      </c>
      <c r="H34" s="86">
        <f>Buget_cerere!H40</f>
        <v>0</v>
      </c>
      <c r="I34" s="86">
        <f>Buget_cerere!I40</f>
        <v>0</v>
      </c>
    </row>
    <row r="35" spans="1:9" ht="24" customHeight="1" x14ac:dyDescent="0.25">
      <c r="A35" s="145" t="s">
        <v>172</v>
      </c>
      <c r="B35" s="145" t="s">
        <v>432</v>
      </c>
      <c r="C35" s="86">
        <f>Buget_cerere!C41</f>
        <v>0</v>
      </c>
      <c r="D35" s="86">
        <f>Buget_cerere!D41</f>
        <v>0</v>
      </c>
      <c r="E35" s="86">
        <f>Buget_cerere!E41</f>
        <v>0</v>
      </c>
      <c r="F35" s="86">
        <f>Buget_cerere!F41</f>
        <v>0</v>
      </c>
      <c r="G35" s="86">
        <f>Buget_cerere!G41</f>
        <v>0</v>
      </c>
      <c r="H35" s="86">
        <f>Buget_cerere!H41</f>
        <v>0</v>
      </c>
      <c r="I35" s="86">
        <f>Buget_cerere!I41</f>
        <v>0</v>
      </c>
    </row>
    <row r="36" spans="1:9" ht="24" x14ac:dyDescent="0.25">
      <c r="A36" s="144" t="s">
        <v>191</v>
      </c>
      <c r="B36" s="144" t="s">
        <v>367</v>
      </c>
      <c r="C36" s="85">
        <f>Buget_cerere!C56</f>
        <v>0</v>
      </c>
      <c r="D36" s="85">
        <f>Buget_cerere!D56</f>
        <v>0</v>
      </c>
      <c r="E36" s="85">
        <f>Buget_cerere!E56</f>
        <v>0</v>
      </c>
      <c r="F36" s="85">
        <f>Buget_cerere!F56</f>
        <v>0</v>
      </c>
      <c r="G36" s="85">
        <f>Buget_cerere!G56</f>
        <v>0</v>
      </c>
      <c r="H36" s="85">
        <f>Buget_cerere!H56</f>
        <v>0</v>
      </c>
      <c r="I36" s="85">
        <f>Buget_cerere!I56</f>
        <v>0</v>
      </c>
    </row>
    <row r="37" spans="1:9" ht="24" x14ac:dyDescent="0.25">
      <c r="A37" s="144" t="s">
        <v>191</v>
      </c>
      <c r="B37" s="144" t="s">
        <v>368</v>
      </c>
      <c r="C37" s="85">
        <f>Buget_cerere!C57</f>
        <v>0</v>
      </c>
      <c r="D37" s="85">
        <f>Buget_cerere!D57</f>
        <v>0</v>
      </c>
      <c r="E37" s="85">
        <f>Buget_cerere!E57</f>
        <v>0</v>
      </c>
      <c r="F37" s="85">
        <f>Buget_cerere!F57</f>
        <v>0</v>
      </c>
      <c r="G37" s="85">
        <f>Buget_cerere!G57</f>
        <v>0</v>
      </c>
      <c r="H37" s="85">
        <f>Buget_cerere!H57</f>
        <v>0</v>
      </c>
      <c r="I37" s="85">
        <f>Buget_cerere!I57</f>
        <v>0</v>
      </c>
    </row>
    <row r="38" spans="1:9" ht="36" x14ac:dyDescent="0.25">
      <c r="A38" s="144" t="s">
        <v>191</v>
      </c>
      <c r="B38" s="144" t="s">
        <v>369</v>
      </c>
      <c r="C38" s="85">
        <f>Buget_cerere!C58</f>
        <v>0</v>
      </c>
      <c r="D38" s="85">
        <f>Buget_cerere!D58</f>
        <v>0</v>
      </c>
      <c r="E38" s="85">
        <f>Buget_cerere!E58</f>
        <v>0</v>
      </c>
      <c r="F38" s="85">
        <f>Buget_cerere!F58</f>
        <v>0</v>
      </c>
      <c r="G38" s="85">
        <f>Buget_cerere!G58</f>
        <v>0</v>
      </c>
      <c r="H38" s="85">
        <f>Buget_cerere!H58</f>
        <v>0</v>
      </c>
      <c r="I38" s="85">
        <f>Buget_cerere!I58</f>
        <v>0</v>
      </c>
    </row>
    <row r="39" spans="1:9" ht="24" x14ac:dyDescent="0.25">
      <c r="A39" s="144" t="s">
        <v>191</v>
      </c>
      <c r="B39" s="144" t="s">
        <v>140</v>
      </c>
      <c r="C39" s="85">
        <f>Buget_cerere!C59</f>
        <v>0</v>
      </c>
      <c r="D39" s="85">
        <f>Buget_cerere!D59</f>
        <v>0</v>
      </c>
      <c r="E39" s="85">
        <f>Buget_cerere!E59</f>
        <v>0</v>
      </c>
      <c r="F39" s="85">
        <f>Buget_cerere!F59</f>
        <v>0</v>
      </c>
      <c r="G39" s="85">
        <f>Buget_cerere!G59</f>
        <v>0</v>
      </c>
      <c r="H39" s="85">
        <f>Buget_cerere!H59</f>
        <v>0</v>
      </c>
      <c r="I39" s="85">
        <f>Buget_cerere!I59</f>
        <v>0</v>
      </c>
    </row>
    <row r="40" spans="1:9" ht="24" x14ac:dyDescent="0.25">
      <c r="A40" s="144" t="s">
        <v>191</v>
      </c>
      <c r="B40" s="144" t="s">
        <v>194</v>
      </c>
      <c r="C40" s="85">
        <f>Buget_cerere!C60</f>
        <v>0</v>
      </c>
      <c r="D40" s="85">
        <f>Buget_cerere!D60</f>
        <v>0</v>
      </c>
      <c r="E40" s="85">
        <f>Buget_cerere!E60</f>
        <v>0</v>
      </c>
      <c r="F40" s="85">
        <f>Buget_cerere!F60</f>
        <v>0</v>
      </c>
      <c r="G40" s="85">
        <f>Buget_cerere!G60</f>
        <v>0</v>
      </c>
      <c r="H40" s="85">
        <f>Buget_cerere!H60</f>
        <v>0</v>
      </c>
      <c r="I40" s="85">
        <f>Buget_cerere!I60</f>
        <v>0</v>
      </c>
    </row>
    <row r="41" spans="1:9" ht="24" x14ac:dyDescent="0.25">
      <c r="A41" s="142" t="s">
        <v>205</v>
      </c>
      <c r="B41" s="142" t="s">
        <v>289</v>
      </c>
      <c r="C41" s="189">
        <f>Buget_cerere!C29+Buget_cerere!C32+Buget_cerere!C33+Buget_cerere!C34+Buget_cerere!C35+Buget_cerere!C62+Buget_cerere!C75</f>
        <v>0</v>
      </c>
      <c r="D41" s="189">
        <f>Buget_cerere!D29+Buget_cerere!D32+Buget_cerere!D33+Buget_cerere!D34+Buget_cerere!D35+Buget_cerere!D62+Buget_cerere!D75</f>
        <v>0</v>
      </c>
      <c r="E41" s="189">
        <f>Buget_cerere!E29+Buget_cerere!E32+Buget_cerere!E33+Buget_cerere!E34+Buget_cerere!E35+Buget_cerere!E62+Buget_cerere!E75</f>
        <v>0</v>
      </c>
      <c r="F41" s="189">
        <f>Buget_cerere!F29+Buget_cerere!F32+Buget_cerere!F33+Buget_cerere!F34+Buget_cerere!F35+Buget_cerere!F62+Buget_cerere!F75</f>
        <v>0</v>
      </c>
      <c r="G41" s="189">
        <f>Buget_cerere!G29+Buget_cerere!G32+Buget_cerere!G33+Buget_cerere!G34+Buget_cerere!G35+Buget_cerere!G62+Buget_cerere!G75</f>
        <v>0</v>
      </c>
      <c r="H41" s="189">
        <f>Buget_cerere!H29+Buget_cerere!H32+Buget_cerere!H33+Buget_cerere!H34+Buget_cerere!H35+Buget_cerere!H62+Buget_cerere!H75</f>
        <v>0</v>
      </c>
      <c r="I41" s="189">
        <f>Buget_cerere!I29+Buget_cerere!I32+Buget_cerere!I33+Buget_cerere!I34+Buget_cerere!I35+Buget_cerere!I62+Buget_cerere!I75</f>
        <v>0</v>
      </c>
    </row>
    <row r="42" spans="1:9" x14ac:dyDescent="0.25">
      <c r="A42" s="389" t="s">
        <v>0</v>
      </c>
      <c r="B42" s="389"/>
      <c r="C42" s="139">
        <f>SUM(C3:C41)</f>
        <v>0</v>
      </c>
      <c r="D42" s="139">
        <f t="shared" ref="D42:I42" si="0">SUM(D3:D41)</f>
        <v>0</v>
      </c>
      <c r="E42" s="139">
        <f t="shared" si="0"/>
        <v>0</v>
      </c>
      <c r="F42" s="139">
        <f t="shared" si="0"/>
        <v>0</v>
      </c>
      <c r="G42" s="139">
        <f t="shared" si="0"/>
        <v>0</v>
      </c>
      <c r="H42" s="139">
        <f t="shared" si="0"/>
        <v>0</v>
      </c>
      <c r="I42" s="139">
        <f t="shared" si="0"/>
        <v>0</v>
      </c>
    </row>
    <row r="43" spans="1:9" x14ac:dyDescent="0.25">
      <c r="C43" s="87" t="str">
        <f>IF(C42=Buget_cerere!C77,"OK","ERROR")</f>
        <v>OK</v>
      </c>
      <c r="D43" s="87" t="str">
        <f>IF(D42=Buget_cerere!D77,"OK","ERROR")</f>
        <v>OK</v>
      </c>
      <c r="E43" s="87" t="str">
        <f>IF(E42=Buget_cerere!E77,"OK","ERROR")</f>
        <v>OK</v>
      </c>
      <c r="F43" s="87" t="str">
        <f>IF(F42=Buget_cerere!F77,"OK","ERROR")</f>
        <v>OK</v>
      </c>
      <c r="G43" s="87" t="str">
        <f>IF(G42=Buget_cerere!G77,"OK","ERROR")</f>
        <v>OK</v>
      </c>
      <c r="H43" s="87" t="str">
        <f>IF(H42=Buget_cerere!H77,"OK","ERROR")</f>
        <v>OK</v>
      </c>
      <c r="I43" s="87" t="str">
        <f>IF(I42=Buget_cerere!I77,"OK","ERROR")</f>
        <v>OK</v>
      </c>
    </row>
    <row r="45" spans="1:9" x14ac:dyDescent="0.25">
      <c r="C45" s="149"/>
      <c r="D45" s="149"/>
      <c r="E45" s="149"/>
      <c r="F45" s="149"/>
      <c r="G45" s="149"/>
      <c r="H45" s="149"/>
      <c r="I45" s="149"/>
    </row>
    <row r="46" spans="1:9" x14ac:dyDescent="0.25">
      <c r="C46" s="149"/>
      <c r="D46" s="149"/>
      <c r="E46" s="149"/>
      <c r="F46" s="149"/>
      <c r="G46" s="149"/>
      <c r="H46" s="149"/>
      <c r="I46" s="149"/>
    </row>
  </sheetData>
  <sheetProtection algorithmName="SHA-512" hashValue="sb0LesUR2XxyYMlqkiCTshkDB1Ik2J9f20qbHhOy178CX0oxLOAQOB5G5iBe6sMFrAUJUowiigPHzaxZ1iJ7fw==" saltValue="1lBdu+ITzGkrMJQs1nJ0Iw==" spinCount="100000" sheet="1" objects="1" scenarios="1"/>
  <mergeCells count="8">
    <mergeCell ref="I1:I2"/>
    <mergeCell ref="A42:B42"/>
    <mergeCell ref="A1:A2"/>
    <mergeCell ref="B1:B2"/>
    <mergeCell ref="C1:D1"/>
    <mergeCell ref="E1:E2"/>
    <mergeCell ref="F1:G1"/>
    <mergeCell ref="H1:H2"/>
  </mergeCells>
  <conditionalFormatting sqref="C43:I43">
    <cfRule type="cellIs" dxfId="1" priority="1" operator="equal">
      <formula>"error"</formula>
    </cfRule>
  </conditionalFormatting>
  <pageMargins left="0.7" right="0.2" top="0.5" bottom="0.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T34"/>
  <sheetViews>
    <sheetView workbookViewId="0">
      <selection sqref="A1:XFD1048576"/>
    </sheetView>
  </sheetViews>
  <sheetFormatPr defaultRowHeight="13.8" x14ac:dyDescent="0.3"/>
  <cols>
    <col min="1" max="16384" width="8.88671875" style="301"/>
  </cols>
  <sheetData>
    <row r="1" spans="2:46" ht="14.4" x14ac:dyDescent="0.3">
      <c r="B1" s="302"/>
      <c r="C1" s="302"/>
      <c r="D1" s="302"/>
      <c r="E1" s="302"/>
      <c r="F1" s="302"/>
      <c r="G1" s="302"/>
      <c r="H1" s="302"/>
      <c r="I1" s="302"/>
      <c r="J1" s="302"/>
      <c r="K1" s="302"/>
      <c r="L1" s="302"/>
      <c r="M1" s="302"/>
      <c r="N1" s="302"/>
      <c r="O1" s="302"/>
      <c r="P1" s="302"/>
      <c r="Q1" s="302"/>
      <c r="R1" s="302"/>
      <c r="S1" s="302"/>
      <c r="T1" s="302"/>
      <c r="U1" s="302"/>
      <c r="V1" s="302"/>
      <c r="W1" s="302"/>
      <c r="X1" s="302"/>
      <c r="Y1" s="302"/>
      <c r="Z1" s="302"/>
      <c r="AA1" s="302"/>
      <c r="AB1" s="302"/>
      <c r="AC1" s="302"/>
      <c r="AD1" s="302"/>
      <c r="AE1" s="302"/>
      <c r="AF1" s="302"/>
      <c r="AG1" s="302"/>
      <c r="AH1" s="302"/>
      <c r="AI1" s="302"/>
      <c r="AJ1" s="302"/>
      <c r="AK1" s="302"/>
      <c r="AL1" s="302"/>
      <c r="AM1" s="302"/>
      <c r="AN1" s="302"/>
      <c r="AO1" s="302"/>
      <c r="AP1" s="302"/>
      <c r="AQ1" s="302"/>
      <c r="AR1" s="302"/>
      <c r="AS1" s="302"/>
      <c r="AT1" s="302"/>
    </row>
    <row r="34" s="301" customFormat="1" x14ac:dyDescent="0.3"/>
  </sheetData>
  <phoneticPr fontId="11" type="noConversion"/>
  <printOptions horizontalCentered="1"/>
  <pageMargins left="0" right="0.45" top="0" bottom="0" header="0" footer="0"/>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61"/>
  <sheetViews>
    <sheetView zoomScaleNormal="100" zoomScaleSheetLayoutView="80" workbookViewId="0">
      <selection activeCell="H54" sqref="H54"/>
    </sheetView>
  </sheetViews>
  <sheetFormatPr defaultColWidth="20.5546875" defaultRowHeight="13.2" customHeight="1" x14ac:dyDescent="0.25"/>
  <cols>
    <col min="1" max="1" width="4.6640625" style="220" customWidth="1"/>
    <col min="2" max="2" width="19.5546875" style="220" customWidth="1"/>
    <col min="3" max="3" width="8.109375" style="1" customWidth="1"/>
    <col min="4" max="4" width="12.109375" style="220" customWidth="1"/>
    <col min="5" max="5" width="15.88671875" style="220" customWidth="1"/>
    <col min="6" max="6" width="13.6640625" style="220" customWidth="1"/>
    <col min="7" max="7" width="13.33203125" style="220" customWidth="1"/>
    <col min="8" max="8" width="13.5546875" style="220" bestFit="1" customWidth="1"/>
    <col min="9" max="9" width="13.33203125" style="220" customWidth="1"/>
    <col min="10" max="10" width="12.109375" style="220" customWidth="1"/>
    <col min="11" max="11" width="13" style="220" customWidth="1"/>
    <col min="12" max="12" width="12.6640625" style="220" customWidth="1"/>
    <col min="13" max="13" width="20.5546875" style="220" customWidth="1"/>
    <col min="14" max="16384" width="20.5546875" style="220"/>
  </cols>
  <sheetData>
    <row r="1" spans="1:14" ht="13.2" customHeight="1" x14ac:dyDescent="0.25">
      <c r="B1" s="404" t="s">
        <v>222</v>
      </c>
      <c r="C1" s="404"/>
      <c r="D1" s="404"/>
      <c r="E1" s="404"/>
      <c r="F1" s="404"/>
      <c r="G1" s="404"/>
      <c r="H1" s="404"/>
      <c r="I1" s="404"/>
      <c r="J1" s="404"/>
      <c r="K1" s="404"/>
      <c r="L1" s="404"/>
    </row>
    <row r="2" spans="1:14" ht="13.2" customHeight="1" x14ac:dyDescent="0.25">
      <c r="B2" s="391" t="s">
        <v>409</v>
      </c>
      <c r="C2" s="391"/>
      <c r="D2" s="391"/>
      <c r="E2" s="391"/>
      <c r="F2" s="391"/>
      <c r="G2" s="391"/>
      <c r="H2" s="391"/>
      <c r="I2" s="391"/>
      <c r="J2" s="391"/>
      <c r="K2" s="391"/>
      <c r="L2" s="391"/>
    </row>
    <row r="3" spans="1:14" ht="13.2" customHeight="1" x14ac:dyDescent="0.25">
      <c r="B3" s="391" t="s">
        <v>411</v>
      </c>
      <c r="C3" s="391"/>
      <c r="D3" s="391"/>
      <c r="E3" s="391"/>
      <c r="F3" s="391"/>
      <c r="G3" s="391"/>
      <c r="H3" s="391"/>
      <c r="I3" s="391"/>
      <c r="J3" s="391"/>
      <c r="K3" s="391"/>
      <c r="L3" s="391"/>
    </row>
    <row r="4" spans="1:14" ht="13.2" customHeight="1" x14ac:dyDescent="0.25">
      <c r="B4" s="391" t="s">
        <v>223</v>
      </c>
      <c r="C4" s="391"/>
      <c r="D4" s="391"/>
      <c r="E4" s="391"/>
      <c r="F4" s="391"/>
      <c r="G4" s="391"/>
      <c r="H4" s="391"/>
      <c r="I4" s="391"/>
      <c r="J4" s="391"/>
      <c r="K4" s="391"/>
      <c r="L4" s="391"/>
    </row>
    <row r="5" spans="1:14" ht="22.8" customHeight="1" x14ac:dyDescent="0.25">
      <c r="B5" s="391" t="s">
        <v>410</v>
      </c>
      <c r="C5" s="391"/>
      <c r="D5" s="391"/>
      <c r="E5" s="391"/>
      <c r="F5" s="391"/>
      <c r="G5" s="391"/>
      <c r="H5" s="391"/>
      <c r="I5" s="391"/>
      <c r="J5" s="391"/>
      <c r="K5" s="391"/>
      <c r="L5" s="391"/>
    </row>
    <row r="6" spans="1:14" ht="13.2" customHeight="1" x14ac:dyDescent="0.25">
      <c r="B6" s="391" t="s">
        <v>412</v>
      </c>
      <c r="C6" s="391"/>
      <c r="D6" s="391"/>
      <c r="E6" s="391"/>
      <c r="F6" s="391"/>
      <c r="G6" s="391"/>
      <c r="H6" s="391"/>
      <c r="I6" s="391"/>
      <c r="J6" s="391"/>
      <c r="K6" s="391"/>
      <c r="L6" s="391"/>
    </row>
    <row r="7" spans="1:14" ht="13.2" customHeight="1" x14ac:dyDescent="0.25">
      <c r="B7" s="221" t="s">
        <v>225</v>
      </c>
      <c r="C7" s="397"/>
      <c r="D7" s="397"/>
      <c r="E7" s="397"/>
      <c r="F7" s="397"/>
      <c r="G7" s="397"/>
      <c r="H7" s="397"/>
      <c r="I7" s="397"/>
      <c r="J7" s="397"/>
      <c r="K7" s="397"/>
      <c r="L7" s="397"/>
    </row>
    <row r="8" spans="1:14" ht="13.2" customHeight="1" x14ac:dyDescent="0.25">
      <c r="B8" s="221" t="s">
        <v>224</v>
      </c>
      <c r="C8" s="395"/>
      <c r="D8" s="396"/>
      <c r="E8" s="221"/>
      <c r="F8" s="221"/>
      <c r="G8" s="221"/>
      <c r="H8" s="221"/>
      <c r="I8" s="221"/>
      <c r="J8" s="221"/>
      <c r="K8" s="221"/>
      <c r="L8" s="221"/>
    </row>
    <row r="10" spans="1:14" ht="18.600000000000001" customHeight="1" x14ac:dyDescent="0.25">
      <c r="A10" s="401" t="s">
        <v>206</v>
      </c>
      <c r="B10" s="401" t="s">
        <v>207</v>
      </c>
      <c r="C10" s="403" t="s">
        <v>208</v>
      </c>
      <c r="D10" s="402" t="s">
        <v>218</v>
      </c>
      <c r="E10" s="402"/>
      <c r="F10" s="402"/>
      <c r="G10" s="402"/>
      <c r="H10" s="401" t="s">
        <v>209</v>
      </c>
      <c r="I10" s="401"/>
      <c r="J10" s="401"/>
      <c r="K10" s="402" t="s">
        <v>219</v>
      </c>
      <c r="L10" s="402" t="s">
        <v>220</v>
      </c>
    </row>
    <row r="11" spans="1:14" s="224" customFormat="1" ht="61.8" customHeight="1" x14ac:dyDescent="0.3">
      <c r="A11" s="401"/>
      <c r="B11" s="401"/>
      <c r="C11" s="403"/>
      <c r="D11" s="222" t="s">
        <v>210</v>
      </c>
      <c r="E11" s="223" t="s">
        <v>221</v>
      </c>
      <c r="F11" s="223" t="s">
        <v>211</v>
      </c>
      <c r="G11" s="223" t="s">
        <v>212</v>
      </c>
      <c r="H11" s="222" t="s">
        <v>210</v>
      </c>
      <c r="I11" s="222" t="s">
        <v>213</v>
      </c>
      <c r="J11" s="222" t="s">
        <v>214</v>
      </c>
      <c r="K11" s="402"/>
      <c r="L11" s="402"/>
    </row>
    <row r="12" spans="1:14" s="227" customFormat="1" ht="13.2" customHeight="1" x14ac:dyDescent="0.25">
      <c r="A12" s="225">
        <v>0</v>
      </c>
      <c r="B12" s="225">
        <v>1</v>
      </c>
      <c r="C12" s="303">
        <v>2</v>
      </c>
      <c r="D12" s="225" t="s">
        <v>215</v>
      </c>
      <c r="E12" s="225">
        <v>4</v>
      </c>
      <c r="F12" s="226">
        <v>5</v>
      </c>
      <c r="G12" s="226">
        <v>6</v>
      </c>
      <c r="H12" s="226" t="s">
        <v>216</v>
      </c>
      <c r="I12" s="226">
        <v>8</v>
      </c>
      <c r="J12" s="226">
        <v>9</v>
      </c>
      <c r="K12" s="226">
        <v>10</v>
      </c>
      <c r="L12" s="226" t="s">
        <v>217</v>
      </c>
    </row>
    <row r="13" spans="1:14" ht="13.2" customHeight="1" x14ac:dyDescent="0.25">
      <c r="A13" s="228">
        <v>1</v>
      </c>
      <c r="B13" s="229">
        <f>'Export SMIS A NU SE ANEXA!'!G2</f>
        <v>0</v>
      </c>
      <c r="C13" s="2">
        <f>'Export SMIS A NU SE ANEXA!'!I2</f>
        <v>0</v>
      </c>
      <c r="D13" s="230">
        <f>E13+F13+G13</f>
        <v>0</v>
      </c>
      <c r="E13" s="230">
        <f>'Export SMIS A NU SE ANEXA!'!AJ2</f>
        <v>0</v>
      </c>
      <c r="F13" s="230">
        <f>'Export SMIS A NU SE ANEXA!'!AM2</f>
        <v>0</v>
      </c>
      <c r="G13" s="230">
        <f>'Export SMIS A NU SE ANEXA!'!AD2</f>
        <v>0</v>
      </c>
      <c r="H13" s="230">
        <f>I13+J13</f>
        <v>0</v>
      </c>
      <c r="I13" s="230">
        <f>'Export SMIS A NU SE ANEXA!'!S2</f>
        <v>0</v>
      </c>
      <c r="J13" s="230">
        <f>'Export SMIS A NU SE ANEXA!'!X2</f>
        <v>0</v>
      </c>
      <c r="K13" s="230">
        <f>'Export SMIS A NU SE ANEXA!'!Y2</f>
        <v>0</v>
      </c>
      <c r="L13" s="230">
        <f>D13+K13</f>
        <v>0</v>
      </c>
      <c r="M13" s="405">
        <f>'Export SMIS A NU SE ANEXA!'!F2</f>
        <v>0</v>
      </c>
      <c r="N13" s="406"/>
    </row>
    <row r="14" spans="1:14" ht="13.2" customHeight="1" x14ac:dyDescent="0.25">
      <c r="A14" s="228">
        <v>2</v>
      </c>
      <c r="B14" s="229">
        <f>'Export SMIS A NU SE ANEXA!'!G3</f>
        <v>0</v>
      </c>
      <c r="C14" s="2">
        <f>'Export SMIS A NU SE ANEXA!'!I3</f>
        <v>0</v>
      </c>
      <c r="D14" s="230">
        <f t="shared" ref="D14:D52" si="0">E14+F14+G14</f>
        <v>0</v>
      </c>
      <c r="E14" s="230">
        <f>'Export SMIS A NU SE ANEXA!'!AJ3</f>
        <v>0</v>
      </c>
      <c r="F14" s="230">
        <f>'Export SMIS A NU SE ANEXA!'!AM3</f>
        <v>0</v>
      </c>
      <c r="G14" s="230">
        <f>'Export SMIS A NU SE ANEXA!'!AD3</f>
        <v>0</v>
      </c>
      <c r="H14" s="230">
        <f t="shared" ref="H14:H52" si="1">I14+J14</f>
        <v>0</v>
      </c>
      <c r="I14" s="230">
        <f>'Export SMIS A NU SE ANEXA!'!S3</f>
        <v>0</v>
      </c>
      <c r="J14" s="230">
        <f>'Export SMIS A NU SE ANEXA!'!X3</f>
        <v>0</v>
      </c>
      <c r="K14" s="230">
        <f>'Export SMIS A NU SE ANEXA!'!Y3</f>
        <v>0</v>
      </c>
      <c r="L14" s="230">
        <f t="shared" ref="L14:L52" si="2">D14+K14</f>
        <v>0</v>
      </c>
      <c r="M14" s="405">
        <f>'Export SMIS A NU SE ANEXA!'!F3</f>
        <v>0</v>
      </c>
      <c r="N14" s="406"/>
    </row>
    <row r="15" spans="1:14" ht="13.2" customHeight="1" x14ac:dyDescent="0.25">
      <c r="A15" s="228">
        <v>3</v>
      </c>
      <c r="B15" s="229">
        <f>'Export SMIS A NU SE ANEXA!'!G4</f>
        <v>0</v>
      </c>
      <c r="C15" s="2">
        <f>'Export SMIS A NU SE ANEXA!'!I4</f>
        <v>0</v>
      </c>
      <c r="D15" s="230">
        <f t="shared" si="0"/>
        <v>0</v>
      </c>
      <c r="E15" s="230">
        <f>'Export SMIS A NU SE ANEXA!'!AJ4</f>
        <v>0</v>
      </c>
      <c r="F15" s="230">
        <f>'Export SMIS A NU SE ANEXA!'!AM4</f>
        <v>0</v>
      </c>
      <c r="G15" s="230">
        <f>'Export SMIS A NU SE ANEXA!'!AD4</f>
        <v>0</v>
      </c>
      <c r="H15" s="230">
        <f t="shared" si="1"/>
        <v>0</v>
      </c>
      <c r="I15" s="230">
        <f>'Export SMIS A NU SE ANEXA!'!S4</f>
        <v>0</v>
      </c>
      <c r="J15" s="230">
        <f>'Export SMIS A NU SE ANEXA!'!X4</f>
        <v>0</v>
      </c>
      <c r="K15" s="230">
        <f>'Export SMIS A NU SE ANEXA!'!Y4</f>
        <v>0</v>
      </c>
      <c r="L15" s="230">
        <f t="shared" si="2"/>
        <v>0</v>
      </c>
      <c r="M15" s="405">
        <f>'Export SMIS A NU SE ANEXA!'!F4</f>
        <v>0</v>
      </c>
      <c r="N15" s="406"/>
    </row>
    <row r="16" spans="1:14" ht="13.2" customHeight="1" x14ac:dyDescent="0.25">
      <c r="A16" s="228">
        <v>4</v>
      </c>
      <c r="B16" s="229">
        <f>'Export SMIS A NU SE ANEXA!'!G5</f>
        <v>0</v>
      </c>
      <c r="C16" s="2">
        <f>'Export SMIS A NU SE ANEXA!'!I5</f>
        <v>0</v>
      </c>
      <c r="D16" s="230">
        <f t="shared" si="0"/>
        <v>0</v>
      </c>
      <c r="E16" s="230">
        <f>'Export SMIS A NU SE ANEXA!'!AJ5</f>
        <v>0</v>
      </c>
      <c r="F16" s="230">
        <f>'Export SMIS A NU SE ANEXA!'!AM5</f>
        <v>0</v>
      </c>
      <c r="G16" s="230">
        <f>'Export SMIS A NU SE ANEXA!'!AD5</f>
        <v>0</v>
      </c>
      <c r="H16" s="230">
        <f t="shared" si="1"/>
        <v>0</v>
      </c>
      <c r="I16" s="230">
        <f>'Export SMIS A NU SE ANEXA!'!S5</f>
        <v>0</v>
      </c>
      <c r="J16" s="230">
        <f>'Export SMIS A NU SE ANEXA!'!X5</f>
        <v>0</v>
      </c>
      <c r="K16" s="230">
        <f>'Export SMIS A NU SE ANEXA!'!Y5</f>
        <v>0</v>
      </c>
      <c r="L16" s="230">
        <f t="shared" si="2"/>
        <v>0</v>
      </c>
      <c r="M16" s="405">
        <f>'Export SMIS A NU SE ANEXA!'!F5</f>
        <v>0</v>
      </c>
      <c r="N16" s="406"/>
    </row>
    <row r="17" spans="1:14" ht="13.2" customHeight="1" x14ac:dyDescent="0.25">
      <c r="A17" s="228">
        <v>5</v>
      </c>
      <c r="B17" s="229">
        <f>'Export SMIS A NU SE ANEXA!'!G6</f>
        <v>0</v>
      </c>
      <c r="C17" s="2">
        <f>'Export SMIS A NU SE ANEXA!'!I6</f>
        <v>0</v>
      </c>
      <c r="D17" s="230">
        <f t="shared" si="0"/>
        <v>0</v>
      </c>
      <c r="E17" s="230">
        <f>'Export SMIS A NU SE ANEXA!'!AJ6</f>
        <v>0</v>
      </c>
      <c r="F17" s="230">
        <f>'Export SMIS A NU SE ANEXA!'!AM6</f>
        <v>0</v>
      </c>
      <c r="G17" s="230">
        <f>'Export SMIS A NU SE ANEXA!'!AD6</f>
        <v>0</v>
      </c>
      <c r="H17" s="230">
        <f t="shared" si="1"/>
        <v>0</v>
      </c>
      <c r="I17" s="230">
        <f>'Export SMIS A NU SE ANEXA!'!S6</f>
        <v>0</v>
      </c>
      <c r="J17" s="230">
        <f>'Export SMIS A NU SE ANEXA!'!X6</f>
        <v>0</v>
      </c>
      <c r="K17" s="230">
        <f>'Export SMIS A NU SE ANEXA!'!Y6</f>
        <v>0</v>
      </c>
      <c r="L17" s="230">
        <f t="shared" si="2"/>
        <v>0</v>
      </c>
      <c r="M17" s="405">
        <f>'Export SMIS A NU SE ANEXA!'!F6</f>
        <v>0</v>
      </c>
      <c r="N17" s="406"/>
    </row>
    <row r="18" spans="1:14" ht="13.2" customHeight="1" x14ac:dyDescent="0.25">
      <c r="A18" s="228">
        <v>6</v>
      </c>
      <c r="B18" s="229">
        <f>'Export SMIS A NU SE ANEXA!'!G7</f>
        <v>0</v>
      </c>
      <c r="C18" s="2">
        <f>'Export SMIS A NU SE ANEXA!'!I7</f>
        <v>0</v>
      </c>
      <c r="D18" s="230">
        <f t="shared" si="0"/>
        <v>0</v>
      </c>
      <c r="E18" s="230">
        <f>'Export SMIS A NU SE ANEXA!'!AJ7</f>
        <v>0</v>
      </c>
      <c r="F18" s="230">
        <f>'Export SMIS A NU SE ANEXA!'!AM7</f>
        <v>0</v>
      </c>
      <c r="G18" s="230">
        <f>'Export SMIS A NU SE ANEXA!'!AD7</f>
        <v>0</v>
      </c>
      <c r="H18" s="230">
        <f t="shared" si="1"/>
        <v>0</v>
      </c>
      <c r="I18" s="230">
        <f>'Export SMIS A NU SE ANEXA!'!S7</f>
        <v>0</v>
      </c>
      <c r="J18" s="230">
        <f>'Export SMIS A NU SE ANEXA!'!X7</f>
        <v>0</v>
      </c>
      <c r="K18" s="230">
        <f>'Export SMIS A NU SE ANEXA!'!Y7</f>
        <v>0</v>
      </c>
      <c r="L18" s="230">
        <f t="shared" si="2"/>
        <v>0</v>
      </c>
      <c r="M18" s="405">
        <f>'Export SMIS A NU SE ANEXA!'!F7</f>
        <v>0</v>
      </c>
      <c r="N18" s="406"/>
    </row>
    <row r="19" spans="1:14" ht="13.2" customHeight="1" x14ac:dyDescent="0.25">
      <c r="A19" s="228">
        <v>7</v>
      </c>
      <c r="B19" s="229">
        <f>'Export SMIS A NU SE ANEXA!'!G8</f>
        <v>0</v>
      </c>
      <c r="C19" s="2">
        <f>'Export SMIS A NU SE ANEXA!'!I8</f>
        <v>0</v>
      </c>
      <c r="D19" s="230">
        <f t="shared" si="0"/>
        <v>0</v>
      </c>
      <c r="E19" s="230">
        <f>'Export SMIS A NU SE ANEXA!'!AJ8</f>
        <v>0</v>
      </c>
      <c r="F19" s="230">
        <f>'Export SMIS A NU SE ANEXA!'!AM8</f>
        <v>0</v>
      </c>
      <c r="G19" s="230">
        <f>'Export SMIS A NU SE ANEXA!'!AD8</f>
        <v>0</v>
      </c>
      <c r="H19" s="230">
        <f t="shared" si="1"/>
        <v>0</v>
      </c>
      <c r="I19" s="230">
        <f>'Export SMIS A NU SE ANEXA!'!S8</f>
        <v>0</v>
      </c>
      <c r="J19" s="230">
        <f>'Export SMIS A NU SE ANEXA!'!X8</f>
        <v>0</v>
      </c>
      <c r="K19" s="230">
        <f>'Export SMIS A NU SE ANEXA!'!Y8</f>
        <v>0</v>
      </c>
      <c r="L19" s="230">
        <f t="shared" si="2"/>
        <v>0</v>
      </c>
      <c r="M19" s="405">
        <f>'Export SMIS A NU SE ANEXA!'!F8</f>
        <v>0</v>
      </c>
      <c r="N19" s="406"/>
    </row>
    <row r="20" spans="1:14" ht="13.2" customHeight="1" x14ac:dyDescent="0.25">
      <c r="A20" s="228">
        <v>8</v>
      </c>
      <c r="B20" s="229">
        <f>'Export SMIS A NU SE ANEXA!'!G9</f>
        <v>0</v>
      </c>
      <c r="C20" s="2">
        <f>'Export SMIS A NU SE ANEXA!'!I9</f>
        <v>0</v>
      </c>
      <c r="D20" s="230">
        <f t="shared" si="0"/>
        <v>0</v>
      </c>
      <c r="E20" s="230">
        <f>'Export SMIS A NU SE ANEXA!'!AJ9</f>
        <v>0</v>
      </c>
      <c r="F20" s="230">
        <f>'Export SMIS A NU SE ANEXA!'!AM9</f>
        <v>0</v>
      </c>
      <c r="G20" s="230">
        <f>'Export SMIS A NU SE ANEXA!'!AD9</f>
        <v>0</v>
      </c>
      <c r="H20" s="230">
        <f t="shared" si="1"/>
        <v>0</v>
      </c>
      <c r="I20" s="230">
        <f>'Export SMIS A NU SE ANEXA!'!S9</f>
        <v>0</v>
      </c>
      <c r="J20" s="230">
        <f>'Export SMIS A NU SE ANEXA!'!X9</f>
        <v>0</v>
      </c>
      <c r="K20" s="230">
        <f>'Export SMIS A NU SE ANEXA!'!Y9</f>
        <v>0</v>
      </c>
      <c r="L20" s="230">
        <f t="shared" si="2"/>
        <v>0</v>
      </c>
      <c r="M20" s="405">
        <f>'Export SMIS A NU SE ANEXA!'!F9</f>
        <v>0</v>
      </c>
      <c r="N20" s="406"/>
    </row>
    <row r="21" spans="1:14" ht="13.2" customHeight="1" x14ac:dyDescent="0.25">
      <c r="A21" s="228">
        <v>9</v>
      </c>
      <c r="B21" s="229">
        <f>'Export SMIS A NU SE ANEXA!'!G10</f>
        <v>0</v>
      </c>
      <c r="C21" s="2">
        <f>'Export SMIS A NU SE ANEXA!'!I10</f>
        <v>0</v>
      </c>
      <c r="D21" s="230">
        <f t="shared" si="0"/>
        <v>0</v>
      </c>
      <c r="E21" s="230">
        <f>'Export SMIS A NU SE ANEXA!'!AJ10</f>
        <v>0</v>
      </c>
      <c r="F21" s="230">
        <f>'Export SMIS A NU SE ANEXA!'!AM10</f>
        <v>0</v>
      </c>
      <c r="G21" s="230">
        <f>'Export SMIS A NU SE ANEXA!'!AD10</f>
        <v>0</v>
      </c>
      <c r="H21" s="230">
        <f t="shared" si="1"/>
        <v>0</v>
      </c>
      <c r="I21" s="230">
        <f>'Export SMIS A NU SE ANEXA!'!S10</f>
        <v>0</v>
      </c>
      <c r="J21" s="230">
        <f>'Export SMIS A NU SE ANEXA!'!X10</f>
        <v>0</v>
      </c>
      <c r="K21" s="230">
        <f>'Export SMIS A NU SE ANEXA!'!Y10</f>
        <v>0</v>
      </c>
      <c r="L21" s="230">
        <f t="shared" si="2"/>
        <v>0</v>
      </c>
      <c r="M21" s="405">
        <f>'Export SMIS A NU SE ANEXA!'!F10</f>
        <v>0</v>
      </c>
      <c r="N21" s="406"/>
    </row>
    <row r="22" spans="1:14" ht="13.2" customHeight="1" x14ac:dyDescent="0.25">
      <c r="A22" s="228">
        <v>10</v>
      </c>
      <c r="B22" s="229">
        <f>'Export SMIS A NU SE ANEXA!'!G11</f>
        <v>0</v>
      </c>
      <c r="C22" s="2">
        <f>'Export SMIS A NU SE ANEXA!'!I11</f>
        <v>0</v>
      </c>
      <c r="D22" s="230">
        <f t="shared" si="0"/>
        <v>0</v>
      </c>
      <c r="E22" s="230">
        <f>'Export SMIS A NU SE ANEXA!'!AJ11</f>
        <v>0</v>
      </c>
      <c r="F22" s="230">
        <f>'Export SMIS A NU SE ANEXA!'!AM11</f>
        <v>0</v>
      </c>
      <c r="G22" s="230">
        <f>'Export SMIS A NU SE ANEXA!'!AD11</f>
        <v>0</v>
      </c>
      <c r="H22" s="230">
        <f t="shared" si="1"/>
        <v>0</v>
      </c>
      <c r="I22" s="230">
        <f>'Export SMIS A NU SE ANEXA!'!S11</f>
        <v>0</v>
      </c>
      <c r="J22" s="230">
        <f>'Export SMIS A NU SE ANEXA!'!X11</f>
        <v>0</v>
      </c>
      <c r="K22" s="230">
        <f>'Export SMIS A NU SE ANEXA!'!Y11</f>
        <v>0</v>
      </c>
      <c r="L22" s="230">
        <f t="shared" si="2"/>
        <v>0</v>
      </c>
      <c r="M22" s="405">
        <f>'Export SMIS A NU SE ANEXA!'!F11</f>
        <v>0</v>
      </c>
      <c r="N22" s="406"/>
    </row>
    <row r="23" spans="1:14" ht="13.2" customHeight="1" x14ac:dyDescent="0.25">
      <c r="A23" s="228">
        <v>11</v>
      </c>
      <c r="B23" s="229">
        <f>'Export SMIS A NU SE ANEXA!'!G12</f>
        <v>0</v>
      </c>
      <c r="C23" s="2">
        <f>'Export SMIS A NU SE ANEXA!'!I12</f>
        <v>0</v>
      </c>
      <c r="D23" s="230">
        <f t="shared" si="0"/>
        <v>0</v>
      </c>
      <c r="E23" s="230">
        <f>'Export SMIS A NU SE ANEXA!'!AJ12</f>
        <v>0</v>
      </c>
      <c r="F23" s="230">
        <f>'Export SMIS A NU SE ANEXA!'!AM12</f>
        <v>0</v>
      </c>
      <c r="G23" s="230">
        <f>'Export SMIS A NU SE ANEXA!'!AD12</f>
        <v>0</v>
      </c>
      <c r="H23" s="230">
        <f t="shared" si="1"/>
        <v>0</v>
      </c>
      <c r="I23" s="230">
        <f>'Export SMIS A NU SE ANEXA!'!S12</f>
        <v>0</v>
      </c>
      <c r="J23" s="230">
        <f>'Export SMIS A NU SE ANEXA!'!X12</f>
        <v>0</v>
      </c>
      <c r="K23" s="230">
        <f>'Export SMIS A NU SE ANEXA!'!Y12</f>
        <v>0</v>
      </c>
      <c r="L23" s="230">
        <f t="shared" si="2"/>
        <v>0</v>
      </c>
      <c r="M23" s="405">
        <f>'Export SMIS A NU SE ANEXA!'!F12</f>
        <v>0</v>
      </c>
      <c r="N23" s="406"/>
    </row>
    <row r="24" spans="1:14" ht="13.2" customHeight="1" x14ac:dyDescent="0.25">
      <c r="A24" s="228">
        <v>12</v>
      </c>
      <c r="B24" s="229">
        <f>'Export SMIS A NU SE ANEXA!'!G13</f>
        <v>0</v>
      </c>
      <c r="C24" s="2">
        <f>'Export SMIS A NU SE ANEXA!'!I13</f>
        <v>0</v>
      </c>
      <c r="D24" s="230">
        <f t="shared" si="0"/>
        <v>0</v>
      </c>
      <c r="E24" s="230">
        <f>'Export SMIS A NU SE ANEXA!'!AJ13</f>
        <v>0</v>
      </c>
      <c r="F24" s="230">
        <f>'Export SMIS A NU SE ANEXA!'!AM13</f>
        <v>0</v>
      </c>
      <c r="G24" s="230">
        <f>'Export SMIS A NU SE ANEXA!'!AD13</f>
        <v>0</v>
      </c>
      <c r="H24" s="230">
        <f t="shared" si="1"/>
        <v>0</v>
      </c>
      <c r="I24" s="230">
        <f>'Export SMIS A NU SE ANEXA!'!S13</f>
        <v>0</v>
      </c>
      <c r="J24" s="230">
        <f>'Export SMIS A NU SE ANEXA!'!X13</f>
        <v>0</v>
      </c>
      <c r="K24" s="230">
        <f>'Export SMIS A NU SE ANEXA!'!Y13</f>
        <v>0</v>
      </c>
      <c r="L24" s="230">
        <f t="shared" si="2"/>
        <v>0</v>
      </c>
      <c r="M24" s="405">
        <f>'Export SMIS A NU SE ANEXA!'!F13</f>
        <v>0</v>
      </c>
      <c r="N24" s="406"/>
    </row>
    <row r="25" spans="1:14" ht="13.2" customHeight="1" x14ac:dyDescent="0.25">
      <c r="A25" s="228">
        <v>13</v>
      </c>
      <c r="B25" s="229">
        <f>'Export SMIS A NU SE ANEXA!'!G14</f>
        <v>0</v>
      </c>
      <c r="C25" s="2">
        <f>'Export SMIS A NU SE ANEXA!'!I14</f>
        <v>0</v>
      </c>
      <c r="D25" s="230">
        <f t="shared" si="0"/>
        <v>0</v>
      </c>
      <c r="E25" s="230">
        <f>'Export SMIS A NU SE ANEXA!'!AJ14</f>
        <v>0</v>
      </c>
      <c r="F25" s="230">
        <f>'Export SMIS A NU SE ANEXA!'!AM14</f>
        <v>0</v>
      </c>
      <c r="G25" s="230">
        <f>'Export SMIS A NU SE ANEXA!'!AD14</f>
        <v>0</v>
      </c>
      <c r="H25" s="230">
        <f t="shared" si="1"/>
        <v>0</v>
      </c>
      <c r="I25" s="230">
        <f>'Export SMIS A NU SE ANEXA!'!S14</f>
        <v>0</v>
      </c>
      <c r="J25" s="230">
        <f>'Export SMIS A NU SE ANEXA!'!X14</f>
        <v>0</v>
      </c>
      <c r="K25" s="230">
        <f>'Export SMIS A NU SE ANEXA!'!Y14</f>
        <v>0</v>
      </c>
      <c r="L25" s="230">
        <f t="shared" si="2"/>
        <v>0</v>
      </c>
      <c r="M25" s="405">
        <f>'Export SMIS A NU SE ANEXA!'!F14</f>
        <v>0</v>
      </c>
      <c r="N25" s="406"/>
    </row>
    <row r="26" spans="1:14" ht="13.2" customHeight="1" x14ac:dyDescent="0.25">
      <c r="A26" s="228">
        <v>14</v>
      </c>
      <c r="B26" s="229">
        <f>'Export SMIS A NU SE ANEXA!'!G15</f>
        <v>0</v>
      </c>
      <c r="C26" s="2">
        <f>'Export SMIS A NU SE ANEXA!'!I15</f>
        <v>0</v>
      </c>
      <c r="D26" s="230">
        <f t="shared" si="0"/>
        <v>0</v>
      </c>
      <c r="E26" s="230">
        <f>'Export SMIS A NU SE ANEXA!'!AJ15</f>
        <v>0</v>
      </c>
      <c r="F26" s="230">
        <f>'Export SMIS A NU SE ANEXA!'!AM15</f>
        <v>0</v>
      </c>
      <c r="G26" s="230">
        <f>'Export SMIS A NU SE ANEXA!'!AD15</f>
        <v>0</v>
      </c>
      <c r="H26" s="230">
        <f t="shared" si="1"/>
        <v>0</v>
      </c>
      <c r="I26" s="230">
        <f>'Export SMIS A NU SE ANEXA!'!S15</f>
        <v>0</v>
      </c>
      <c r="J26" s="230">
        <f>'Export SMIS A NU SE ANEXA!'!X15</f>
        <v>0</v>
      </c>
      <c r="K26" s="230">
        <f>'Export SMIS A NU SE ANEXA!'!Y15</f>
        <v>0</v>
      </c>
      <c r="L26" s="230">
        <f t="shared" si="2"/>
        <v>0</v>
      </c>
      <c r="M26" s="405">
        <f>'Export SMIS A NU SE ANEXA!'!F15</f>
        <v>0</v>
      </c>
      <c r="N26" s="406"/>
    </row>
    <row r="27" spans="1:14" ht="13.2" customHeight="1" x14ac:dyDescent="0.25">
      <c r="A27" s="228">
        <v>15</v>
      </c>
      <c r="B27" s="229">
        <f>'Export SMIS A NU SE ANEXA!'!G16</f>
        <v>0</v>
      </c>
      <c r="C27" s="2">
        <f>'Export SMIS A NU SE ANEXA!'!I16</f>
        <v>0</v>
      </c>
      <c r="D27" s="230">
        <f t="shared" si="0"/>
        <v>0</v>
      </c>
      <c r="E27" s="230">
        <f>'Export SMIS A NU SE ANEXA!'!AJ16</f>
        <v>0</v>
      </c>
      <c r="F27" s="230">
        <f>'Export SMIS A NU SE ANEXA!'!AM16</f>
        <v>0</v>
      </c>
      <c r="G27" s="230">
        <f>'Export SMIS A NU SE ANEXA!'!AD16</f>
        <v>0</v>
      </c>
      <c r="H27" s="230">
        <f t="shared" si="1"/>
        <v>0</v>
      </c>
      <c r="I27" s="230">
        <f>'Export SMIS A NU SE ANEXA!'!S16</f>
        <v>0</v>
      </c>
      <c r="J27" s="230">
        <f>'Export SMIS A NU SE ANEXA!'!X16</f>
        <v>0</v>
      </c>
      <c r="K27" s="230">
        <f>'Export SMIS A NU SE ANEXA!'!Y16</f>
        <v>0</v>
      </c>
      <c r="L27" s="230">
        <f t="shared" si="2"/>
        <v>0</v>
      </c>
      <c r="M27" s="405">
        <f>'Export SMIS A NU SE ANEXA!'!F16</f>
        <v>0</v>
      </c>
      <c r="N27" s="406"/>
    </row>
    <row r="28" spans="1:14" ht="13.2" customHeight="1" x14ac:dyDescent="0.25">
      <c r="A28" s="228">
        <v>16</v>
      </c>
      <c r="B28" s="229">
        <f>'Export SMIS A NU SE ANEXA!'!G17</f>
        <v>0</v>
      </c>
      <c r="C28" s="2">
        <f>'Export SMIS A NU SE ANEXA!'!I17</f>
        <v>0</v>
      </c>
      <c r="D28" s="230">
        <f t="shared" si="0"/>
        <v>0</v>
      </c>
      <c r="E28" s="230">
        <f>'Export SMIS A NU SE ANEXA!'!AJ17</f>
        <v>0</v>
      </c>
      <c r="F28" s="230">
        <f>'Export SMIS A NU SE ANEXA!'!AM17</f>
        <v>0</v>
      </c>
      <c r="G28" s="230">
        <f>'Export SMIS A NU SE ANEXA!'!AD17</f>
        <v>0</v>
      </c>
      <c r="H28" s="230">
        <f t="shared" si="1"/>
        <v>0</v>
      </c>
      <c r="I28" s="230">
        <f>'Export SMIS A NU SE ANEXA!'!S17</f>
        <v>0</v>
      </c>
      <c r="J28" s="230">
        <f>'Export SMIS A NU SE ANEXA!'!X17</f>
        <v>0</v>
      </c>
      <c r="K28" s="230">
        <f>'Export SMIS A NU SE ANEXA!'!Y17</f>
        <v>0</v>
      </c>
      <c r="L28" s="230">
        <f t="shared" si="2"/>
        <v>0</v>
      </c>
      <c r="M28" s="405">
        <f>'Export SMIS A NU SE ANEXA!'!F17</f>
        <v>0</v>
      </c>
      <c r="N28" s="406"/>
    </row>
    <row r="29" spans="1:14" ht="13.2" customHeight="1" x14ac:dyDescent="0.25">
      <c r="A29" s="228">
        <v>17</v>
      </c>
      <c r="B29" s="229">
        <f>'Export SMIS A NU SE ANEXA!'!G18</f>
        <v>0</v>
      </c>
      <c r="C29" s="2">
        <f>'Export SMIS A NU SE ANEXA!'!I18</f>
        <v>0</v>
      </c>
      <c r="D29" s="230">
        <f t="shared" si="0"/>
        <v>0</v>
      </c>
      <c r="E29" s="230">
        <f>'Export SMIS A NU SE ANEXA!'!AJ18</f>
        <v>0</v>
      </c>
      <c r="F29" s="230">
        <f>'Export SMIS A NU SE ANEXA!'!AM18</f>
        <v>0</v>
      </c>
      <c r="G29" s="230">
        <f>'Export SMIS A NU SE ANEXA!'!AD18</f>
        <v>0</v>
      </c>
      <c r="H29" s="230">
        <f t="shared" si="1"/>
        <v>0</v>
      </c>
      <c r="I29" s="230">
        <f>'Export SMIS A NU SE ANEXA!'!S18</f>
        <v>0</v>
      </c>
      <c r="J29" s="230">
        <f>'Export SMIS A NU SE ANEXA!'!X18</f>
        <v>0</v>
      </c>
      <c r="K29" s="230">
        <f>'Export SMIS A NU SE ANEXA!'!Y18</f>
        <v>0</v>
      </c>
      <c r="L29" s="230">
        <f t="shared" si="2"/>
        <v>0</v>
      </c>
      <c r="M29" s="405">
        <f>'Export SMIS A NU SE ANEXA!'!F18</f>
        <v>0</v>
      </c>
      <c r="N29" s="406"/>
    </row>
    <row r="30" spans="1:14" ht="13.2" customHeight="1" x14ac:dyDescent="0.25">
      <c r="A30" s="228">
        <v>18</v>
      </c>
      <c r="B30" s="229">
        <f>'Export SMIS A NU SE ANEXA!'!G19</f>
        <v>0</v>
      </c>
      <c r="C30" s="2">
        <f>'Export SMIS A NU SE ANEXA!'!I19</f>
        <v>0</v>
      </c>
      <c r="D30" s="230">
        <f t="shared" si="0"/>
        <v>0</v>
      </c>
      <c r="E30" s="230">
        <f>'Export SMIS A NU SE ANEXA!'!AJ19</f>
        <v>0</v>
      </c>
      <c r="F30" s="230">
        <f>'Export SMIS A NU SE ANEXA!'!AM19</f>
        <v>0</v>
      </c>
      <c r="G30" s="230">
        <f>'Export SMIS A NU SE ANEXA!'!AD19</f>
        <v>0</v>
      </c>
      <c r="H30" s="230">
        <f t="shared" si="1"/>
        <v>0</v>
      </c>
      <c r="I30" s="230">
        <f>'Export SMIS A NU SE ANEXA!'!S19</f>
        <v>0</v>
      </c>
      <c r="J30" s="230">
        <f>'Export SMIS A NU SE ANEXA!'!X19</f>
        <v>0</v>
      </c>
      <c r="K30" s="230">
        <f>'Export SMIS A NU SE ANEXA!'!Y19</f>
        <v>0</v>
      </c>
      <c r="L30" s="230">
        <f t="shared" si="2"/>
        <v>0</v>
      </c>
      <c r="M30" s="405">
        <f>'Export SMIS A NU SE ANEXA!'!F19</f>
        <v>0</v>
      </c>
      <c r="N30" s="406"/>
    </row>
    <row r="31" spans="1:14" ht="13.2" customHeight="1" x14ac:dyDescent="0.25">
      <c r="A31" s="228">
        <v>19</v>
      </c>
      <c r="B31" s="229">
        <f>'Export SMIS A NU SE ANEXA!'!G20</f>
        <v>0</v>
      </c>
      <c r="C31" s="2">
        <f>'Export SMIS A NU SE ANEXA!'!I20</f>
        <v>0</v>
      </c>
      <c r="D31" s="230">
        <f t="shared" si="0"/>
        <v>0</v>
      </c>
      <c r="E31" s="230">
        <f>'Export SMIS A NU SE ANEXA!'!AJ20</f>
        <v>0</v>
      </c>
      <c r="F31" s="230">
        <f>'Export SMIS A NU SE ANEXA!'!AM20</f>
        <v>0</v>
      </c>
      <c r="G31" s="230">
        <f>'Export SMIS A NU SE ANEXA!'!AD20</f>
        <v>0</v>
      </c>
      <c r="H31" s="230">
        <f t="shared" si="1"/>
        <v>0</v>
      </c>
      <c r="I31" s="230">
        <f>'Export SMIS A NU SE ANEXA!'!S20</f>
        <v>0</v>
      </c>
      <c r="J31" s="230">
        <f>'Export SMIS A NU SE ANEXA!'!X20</f>
        <v>0</v>
      </c>
      <c r="K31" s="230">
        <f>'Export SMIS A NU SE ANEXA!'!Y20</f>
        <v>0</v>
      </c>
      <c r="L31" s="230">
        <f t="shared" si="2"/>
        <v>0</v>
      </c>
      <c r="M31" s="405">
        <f>'Export SMIS A NU SE ANEXA!'!F20</f>
        <v>0</v>
      </c>
      <c r="N31" s="406"/>
    </row>
    <row r="32" spans="1:14" ht="13.2" customHeight="1" x14ac:dyDescent="0.25">
      <c r="A32" s="228">
        <v>20</v>
      </c>
      <c r="B32" s="229">
        <f>'Export SMIS A NU SE ANEXA!'!G21</f>
        <v>0</v>
      </c>
      <c r="C32" s="2">
        <f>'Export SMIS A NU SE ANEXA!'!I21</f>
        <v>0</v>
      </c>
      <c r="D32" s="230">
        <f t="shared" si="0"/>
        <v>0</v>
      </c>
      <c r="E32" s="230">
        <f>'Export SMIS A NU SE ANEXA!'!AJ21</f>
        <v>0</v>
      </c>
      <c r="F32" s="230">
        <f>'Export SMIS A NU SE ANEXA!'!AM21</f>
        <v>0</v>
      </c>
      <c r="G32" s="230">
        <f>'Export SMIS A NU SE ANEXA!'!AD21</f>
        <v>0</v>
      </c>
      <c r="H32" s="230">
        <f t="shared" si="1"/>
        <v>0</v>
      </c>
      <c r="I32" s="230">
        <f>'Export SMIS A NU SE ANEXA!'!S21</f>
        <v>0</v>
      </c>
      <c r="J32" s="230">
        <f>'Export SMIS A NU SE ANEXA!'!X21</f>
        <v>0</v>
      </c>
      <c r="K32" s="230">
        <f>'Export SMIS A NU SE ANEXA!'!Y21</f>
        <v>0</v>
      </c>
      <c r="L32" s="230">
        <f t="shared" si="2"/>
        <v>0</v>
      </c>
      <c r="M32" s="405">
        <f>'Export SMIS A NU SE ANEXA!'!F21</f>
        <v>0</v>
      </c>
      <c r="N32" s="406"/>
    </row>
    <row r="33" spans="1:14" ht="13.2" customHeight="1" x14ac:dyDescent="0.25">
      <c r="A33" s="228">
        <v>21</v>
      </c>
      <c r="B33" s="229">
        <f>'Export SMIS A NU SE ANEXA!'!G22</f>
        <v>0</v>
      </c>
      <c r="C33" s="2">
        <f>'Export SMIS A NU SE ANEXA!'!I22</f>
        <v>0</v>
      </c>
      <c r="D33" s="230">
        <f t="shared" si="0"/>
        <v>0</v>
      </c>
      <c r="E33" s="230">
        <f>'Export SMIS A NU SE ANEXA!'!AJ22</f>
        <v>0</v>
      </c>
      <c r="F33" s="230">
        <f>'Export SMIS A NU SE ANEXA!'!AM22</f>
        <v>0</v>
      </c>
      <c r="G33" s="230">
        <f>'Export SMIS A NU SE ANEXA!'!AD22</f>
        <v>0</v>
      </c>
      <c r="H33" s="230">
        <f t="shared" si="1"/>
        <v>0</v>
      </c>
      <c r="I33" s="230">
        <f>'Export SMIS A NU SE ANEXA!'!S22</f>
        <v>0</v>
      </c>
      <c r="J33" s="230">
        <f>'Export SMIS A NU SE ANEXA!'!X22</f>
        <v>0</v>
      </c>
      <c r="K33" s="230">
        <f>'Export SMIS A NU SE ANEXA!'!Y22</f>
        <v>0</v>
      </c>
      <c r="L33" s="230">
        <f t="shared" si="2"/>
        <v>0</v>
      </c>
      <c r="M33" s="405">
        <f>'Export SMIS A NU SE ANEXA!'!F22</f>
        <v>0</v>
      </c>
      <c r="N33" s="406"/>
    </row>
    <row r="34" spans="1:14" ht="13.2" customHeight="1" x14ac:dyDescent="0.25">
      <c r="A34" s="228">
        <v>22</v>
      </c>
      <c r="B34" s="229">
        <f>'Export SMIS A NU SE ANEXA!'!G23</f>
        <v>0</v>
      </c>
      <c r="C34" s="2">
        <f>'Export SMIS A NU SE ANEXA!'!I23</f>
        <v>0</v>
      </c>
      <c r="D34" s="230">
        <f t="shared" si="0"/>
        <v>0</v>
      </c>
      <c r="E34" s="230">
        <f>'Export SMIS A NU SE ANEXA!'!AJ23</f>
        <v>0</v>
      </c>
      <c r="F34" s="230">
        <f>'Export SMIS A NU SE ANEXA!'!AM23</f>
        <v>0</v>
      </c>
      <c r="G34" s="230">
        <f>'Export SMIS A NU SE ANEXA!'!AD23</f>
        <v>0</v>
      </c>
      <c r="H34" s="230">
        <f t="shared" si="1"/>
        <v>0</v>
      </c>
      <c r="I34" s="230">
        <f>'Export SMIS A NU SE ANEXA!'!S23</f>
        <v>0</v>
      </c>
      <c r="J34" s="230">
        <f>'Export SMIS A NU SE ANEXA!'!X23</f>
        <v>0</v>
      </c>
      <c r="K34" s="230">
        <f>'Export SMIS A NU SE ANEXA!'!Y23</f>
        <v>0</v>
      </c>
      <c r="L34" s="230">
        <f t="shared" si="2"/>
        <v>0</v>
      </c>
      <c r="M34" s="405">
        <f>'Export SMIS A NU SE ANEXA!'!F23</f>
        <v>0</v>
      </c>
      <c r="N34" s="406"/>
    </row>
    <row r="35" spans="1:14" ht="13.2" customHeight="1" x14ac:dyDescent="0.25">
      <c r="A35" s="228">
        <v>23</v>
      </c>
      <c r="B35" s="229">
        <f>'Export SMIS A NU SE ANEXA!'!G24</f>
        <v>0</v>
      </c>
      <c r="C35" s="2">
        <f>'Export SMIS A NU SE ANEXA!'!I24</f>
        <v>0</v>
      </c>
      <c r="D35" s="230">
        <f t="shared" si="0"/>
        <v>0</v>
      </c>
      <c r="E35" s="230">
        <f>'Export SMIS A NU SE ANEXA!'!AJ24</f>
        <v>0</v>
      </c>
      <c r="F35" s="230">
        <f>'Export SMIS A NU SE ANEXA!'!AM24</f>
        <v>0</v>
      </c>
      <c r="G35" s="230">
        <f>'Export SMIS A NU SE ANEXA!'!AD24</f>
        <v>0</v>
      </c>
      <c r="H35" s="230">
        <f t="shared" si="1"/>
        <v>0</v>
      </c>
      <c r="I35" s="230">
        <f>'Export SMIS A NU SE ANEXA!'!S24</f>
        <v>0</v>
      </c>
      <c r="J35" s="230">
        <f>'Export SMIS A NU SE ANEXA!'!X24</f>
        <v>0</v>
      </c>
      <c r="K35" s="230">
        <f>'Export SMIS A NU SE ANEXA!'!Y24</f>
        <v>0</v>
      </c>
      <c r="L35" s="230">
        <f t="shared" si="2"/>
        <v>0</v>
      </c>
      <c r="M35" s="405">
        <f>'Export SMIS A NU SE ANEXA!'!F24</f>
        <v>0</v>
      </c>
      <c r="N35" s="406"/>
    </row>
    <row r="36" spans="1:14" ht="13.2" customHeight="1" x14ac:dyDescent="0.25">
      <c r="A36" s="228">
        <v>24</v>
      </c>
      <c r="B36" s="229">
        <f>'Export SMIS A NU SE ANEXA!'!G25</f>
        <v>0</v>
      </c>
      <c r="C36" s="2">
        <f>'Export SMIS A NU SE ANEXA!'!I25</f>
        <v>0</v>
      </c>
      <c r="D36" s="230">
        <f t="shared" si="0"/>
        <v>0</v>
      </c>
      <c r="E36" s="230">
        <f>'Export SMIS A NU SE ANEXA!'!AJ25</f>
        <v>0</v>
      </c>
      <c r="F36" s="230">
        <f>'Export SMIS A NU SE ANEXA!'!AM25</f>
        <v>0</v>
      </c>
      <c r="G36" s="230">
        <f>'Export SMIS A NU SE ANEXA!'!AD25</f>
        <v>0</v>
      </c>
      <c r="H36" s="230">
        <f t="shared" si="1"/>
        <v>0</v>
      </c>
      <c r="I36" s="230">
        <f>'Export SMIS A NU SE ANEXA!'!S25</f>
        <v>0</v>
      </c>
      <c r="J36" s="230">
        <f>'Export SMIS A NU SE ANEXA!'!X25</f>
        <v>0</v>
      </c>
      <c r="K36" s="230">
        <f>'Export SMIS A NU SE ANEXA!'!Y25</f>
        <v>0</v>
      </c>
      <c r="L36" s="230">
        <f t="shared" si="2"/>
        <v>0</v>
      </c>
      <c r="M36" s="405">
        <f>'Export SMIS A NU SE ANEXA!'!F25</f>
        <v>0</v>
      </c>
      <c r="N36" s="406"/>
    </row>
    <row r="37" spans="1:14" ht="13.2" customHeight="1" x14ac:dyDescent="0.25">
      <c r="A37" s="228">
        <v>25</v>
      </c>
      <c r="B37" s="229">
        <f>'Export SMIS A NU SE ANEXA!'!G26</f>
        <v>0</v>
      </c>
      <c r="C37" s="2">
        <f>'Export SMIS A NU SE ANEXA!'!I26</f>
        <v>0</v>
      </c>
      <c r="D37" s="230">
        <f t="shared" si="0"/>
        <v>0</v>
      </c>
      <c r="E37" s="230">
        <f>'Export SMIS A NU SE ANEXA!'!AJ26</f>
        <v>0</v>
      </c>
      <c r="F37" s="230">
        <f>'Export SMIS A NU SE ANEXA!'!AM26</f>
        <v>0</v>
      </c>
      <c r="G37" s="230">
        <f>'Export SMIS A NU SE ANEXA!'!AD26</f>
        <v>0</v>
      </c>
      <c r="H37" s="230">
        <f t="shared" si="1"/>
        <v>0</v>
      </c>
      <c r="I37" s="230">
        <f>'Export SMIS A NU SE ANEXA!'!S26</f>
        <v>0</v>
      </c>
      <c r="J37" s="230">
        <f>'Export SMIS A NU SE ANEXA!'!X26</f>
        <v>0</v>
      </c>
      <c r="K37" s="230">
        <f>'Export SMIS A NU SE ANEXA!'!Y26</f>
        <v>0</v>
      </c>
      <c r="L37" s="230">
        <f t="shared" si="2"/>
        <v>0</v>
      </c>
      <c r="M37" s="405">
        <f>'Export SMIS A NU SE ANEXA!'!F26</f>
        <v>0</v>
      </c>
      <c r="N37" s="406"/>
    </row>
    <row r="38" spans="1:14" ht="13.2" customHeight="1" x14ac:dyDescent="0.25">
      <c r="A38" s="228">
        <v>26</v>
      </c>
      <c r="B38" s="229">
        <f>'Export SMIS A NU SE ANEXA!'!G27</f>
        <v>0</v>
      </c>
      <c r="C38" s="2">
        <f>'Export SMIS A NU SE ANEXA!'!I27</f>
        <v>0</v>
      </c>
      <c r="D38" s="230">
        <f t="shared" si="0"/>
        <v>0</v>
      </c>
      <c r="E38" s="230">
        <f>'Export SMIS A NU SE ANEXA!'!AJ27</f>
        <v>0</v>
      </c>
      <c r="F38" s="230">
        <f>'Export SMIS A NU SE ANEXA!'!AM27</f>
        <v>0</v>
      </c>
      <c r="G38" s="230">
        <f>'Export SMIS A NU SE ANEXA!'!AD27</f>
        <v>0</v>
      </c>
      <c r="H38" s="230">
        <f t="shared" si="1"/>
        <v>0</v>
      </c>
      <c r="I38" s="230">
        <f>'Export SMIS A NU SE ANEXA!'!S27</f>
        <v>0</v>
      </c>
      <c r="J38" s="230">
        <f>'Export SMIS A NU SE ANEXA!'!X27</f>
        <v>0</v>
      </c>
      <c r="K38" s="230">
        <f>'Export SMIS A NU SE ANEXA!'!Y27</f>
        <v>0</v>
      </c>
      <c r="L38" s="230">
        <f t="shared" si="2"/>
        <v>0</v>
      </c>
      <c r="M38" s="405">
        <f>'Export SMIS A NU SE ANEXA!'!F27</f>
        <v>0</v>
      </c>
      <c r="N38" s="406"/>
    </row>
    <row r="39" spans="1:14" ht="13.2" customHeight="1" x14ac:dyDescent="0.25">
      <c r="A39" s="228">
        <v>27</v>
      </c>
      <c r="B39" s="229">
        <f>'Export SMIS A NU SE ANEXA!'!G28</f>
        <v>0</v>
      </c>
      <c r="C39" s="2">
        <f>'Export SMIS A NU SE ANEXA!'!I28</f>
        <v>0</v>
      </c>
      <c r="D39" s="230">
        <f t="shared" si="0"/>
        <v>0</v>
      </c>
      <c r="E39" s="230">
        <f>'Export SMIS A NU SE ANEXA!'!AJ28</f>
        <v>0</v>
      </c>
      <c r="F39" s="230">
        <f>'Export SMIS A NU SE ANEXA!'!AM28</f>
        <v>0</v>
      </c>
      <c r="G39" s="230">
        <f>'Export SMIS A NU SE ANEXA!'!AD28</f>
        <v>0</v>
      </c>
      <c r="H39" s="230">
        <f t="shared" si="1"/>
        <v>0</v>
      </c>
      <c r="I39" s="230">
        <f>'Export SMIS A NU SE ANEXA!'!S28</f>
        <v>0</v>
      </c>
      <c r="J39" s="230">
        <f>'Export SMIS A NU SE ANEXA!'!X28</f>
        <v>0</v>
      </c>
      <c r="K39" s="230">
        <f>'Export SMIS A NU SE ANEXA!'!Y28</f>
        <v>0</v>
      </c>
      <c r="L39" s="230">
        <f t="shared" si="2"/>
        <v>0</v>
      </c>
      <c r="M39" s="405">
        <f>'Export SMIS A NU SE ANEXA!'!F28</f>
        <v>0</v>
      </c>
      <c r="N39" s="406"/>
    </row>
    <row r="40" spans="1:14" ht="13.2" customHeight="1" x14ac:dyDescent="0.25">
      <c r="A40" s="228">
        <v>28</v>
      </c>
      <c r="B40" s="229">
        <f>'Export SMIS A NU SE ANEXA!'!G29</f>
        <v>0</v>
      </c>
      <c r="C40" s="2">
        <f>'Export SMIS A NU SE ANEXA!'!I29</f>
        <v>0</v>
      </c>
      <c r="D40" s="230">
        <f t="shared" si="0"/>
        <v>0</v>
      </c>
      <c r="E40" s="230">
        <f>'Export SMIS A NU SE ANEXA!'!AJ29</f>
        <v>0</v>
      </c>
      <c r="F40" s="230">
        <f>'Export SMIS A NU SE ANEXA!'!AM29</f>
        <v>0</v>
      </c>
      <c r="G40" s="230">
        <f>'Export SMIS A NU SE ANEXA!'!AD29</f>
        <v>0</v>
      </c>
      <c r="H40" s="230">
        <f t="shared" si="1"/>
        <v>0</v>
      </c>
      <c r="I40" s="230">
        <f>'Export SMIS A NU SE ANEXA!'!S29</f>
        <v>0</v>
      </c>
      <c r="J40" s="230">
        <f>'Export SMIS A NU SE ANEXA!'!X29</f>
        <v>0</v>
      </c>
      <c r="K40" s="230">
        <f>'Export SMIS A NU SE ANEXA!'!Y29</f>
        <v>0</v>
      </c>
      <c r="L40" s="230">
        <f t="shared" si="2"/>
        <v>0</v>
      </c>
      <c r="M40" s="405">
        <f>'Export SMIS A NU SE ANEXA!'!F29</f>
        <v>0</v>
      </c>
      <c r="N40" s="406"/>
    </row>
    <row r="41" spans="1:14" ht="13.2" customHeight="1" x14ac:dyDescent="0.25">
      <c r="A41" s="228">
        <v>29</v>
      </c>
      <c r="B41" s="229">
        <f>'Export SMIS A NU SE ANEXA!'!G30</f>
        <v>0</v>
      </c>
      <c r="C41" s="2">
        <f>'Export SMIS A NU SE ANEXA!'!I30</f>
        <v>0</v>
      </c>
      <c r="D41" s="230">
        <f t="shared" si="0"/>
        <v>0</v>
      </c>
      <c r="E41" s="230">
        <f>'Export SMIS A NU SE ANEXA!'!AJ30</f>
        <v>0</v>
      </c>
      <c r="F41" s="230">
        <f>'Export SMIS A NU SE ANEXA!'!AM30</f>
        <v>0</v>
      </c>
      <c r="G41" s="230">
        <f>'Export SMIS A NU SE ANEXA!'!AD30</f>
        <v>0</v>
      </c>
      <c r="H41" s="230">
        <f t="shared" si="1"/>
        <v>0</v>
      </c>
      <c r="I41" s="230">
        <f>'Export SMIS A NU SE ANEXA!'!S30</f>
        <v>0</v>
      </c>
      <c r="J41" s="230">
        <f>'Export SMIS A NU SE ANEXA!'!X30</f>
        <v>0</v>
      </c>
      <c r="K41" s="230">
        <f>'Export SMIS A NU SE ANEXA!'!Y30</f>
        <v>0</v>
      </c>
      <c r="L41" s="230">
        <f t="shared" si="2"/>
        <v>0</v>
      </c>
      <c r="M41" s="405">
        <f>'Export SMIS A NU SE ANEXA!'!F30</f>
        <v>0</v>
      </c>
      <c r="N41" s="406"/>
    </row>
    <row r="42" spans="1:14" ht="13.2" customHeight="1" x14ac:dyDescent="0.25">
      <c r="A42" s="228">
        <v>30</v>
      </c>
      <c r="B42" s="229">
        <f>'Export SMIS A NU SE ANEXA!'!G31</f>
        <v>0</v>
      </c>
      <c r="C42" s="2">
        <f>'Export SMIS A NU SE ANEXA!'!I31</f>
        <v>0</v>
      </c>
      <c r="D42" s="230">
        <f t="shared" si="0"/>
        <v>0</v>
      </c>
      <c r="E42" s="230">
        <f>'Export SMIS A NU SE ANEXA!'!AJ31</f>
        <v>0</v>
      </c>
      <c r="F42" s="230">
        <f>'Export SMIS A NU SE ANEXA!'!AM31</f>
        <v>0</v>
      </c>
      <c r="G42" s="230">
        <f>'Export SMIS A NU SE ANEXA!'!AD31</f>
        <v>0</v>
      </c>
      <c r="H42" s="230">
        <f t="shared" si="1"/>
        <v>0</v>
      </c>
      <c r="I42" s="230">
        <f>'Export SMIS A NU SE ANEXA!'!S31</f>
        <v>0</v>
      </c>
      <c r="J42" s="230">
        <f>'Export SMIS A NU SE ANEXA!'!X31</f>
        <v>0</v>
      </c>
      <c r="K42" s="230">
        <f>'Export SMIS A NU SE ANEXA!'!Y31</f>
        <v>0</v>
      </c>
      <c r="L42" s="230">
        <f t="shared" si="2"/>
        <v>0</v>
      </c>
      <c r="M42" s="405">
        <f>'Export SMIS A NU SE ANEXA!'!F31</f>
        <v>0</v>
      </c>
      <c r="N42" s="406"/>
    </row>
    <row r="43" spans="1:14" ht="13.2" customHeight="1" x14ac:dyDescent="0.25">
      <c r="A43" s="228">
        <v>31</v>
      </c>
      <c r="B43" s="229">
        <f>'Export SMIS A NU SE ANEXA!'!G32</f>
        <v>0</v>
      </c>
      <c r="C43" s="2">
        <f>'Export SMIS A NU SE ANEXA!'!I32</f>
        <v>0</v>
      </c>
      <c r="D43" s="230">
        <f t="shared" si="0"/>
        <v>0</v>
      </c>
      <c r="E43" s="230">
        <f>'Export SMIS A NU SE ANEXA!'!AJ32</f>
        <v>0</v>
      </c>
      <c r="F43" s="230">
        <f>'Export SMIS A NU SE ANEXA!'!AM32</f>
        <v>0</v>
      </c>
      <c r="G43" s="230">
        <f>'Export SMIS A NU SE ANEXA!'!AD32</f>
        <v>0</v>
      </c>
      <c r="H43" s="230">
        <f t="shared" si="1"/>
        <v>0</v>
      </c>
      <c r="I43" s="230">
        <f>'Export SMIS A NU SE ANEXA!'!S32</f>
        <v>0</v>
      </c>
      <c r="J43" s="230">
        <f>'Export SMIS A NU SE ANEXA!'!X32</f>
        <v>0</v>
      </c>
      <c r="K43" s="230">
        <f>'Export SMIS A NU SE ANEXA!'!Y32</f>
        <v>0</v>
      </c>
      <c r="L43" s="230">
        <f t="shared" si="2"/>
        <v>0</v>
      </c>
      <c r="M43" s="405">
        <f>'Export SMIS A NU SE ANEXA!'!F32</f>
        <v>0</v>
      </c>
      <c r="N43" s="406"/>
    </row>
    <row r="44" spans="1:14" ht="13.2" customHeight="1" x14ac:dyDescent="0.25">
      <c r="A44" s="228">
        <v>32</v>
      </c>
      <c r="B44" s="229">
        <f>'Export SMIS A NU SE ANEXA!'!G33</f>
        <v>0</v>
      </c>
      <c r="C44" s="2">
        <f>'Export SMIS A NU SE ANEXA!'!I33</f>
        <v>0</v>
      </c>
      <c r="D44" s="230">
        <f t="shared" si="0"/>
        <v>0</v>
      </c>
      <c r="E44" s="230">
        <f>'Export SMIS A NU SE ANEXA!'!AJ33</f>
        <v>0</v>
      </c>
      <c r="F44" s="230">
        <f>'Export SMIS A NU SE ANEXA!'!AM33</f>
        <v>0</v>
      </c>
      <c r="G44" s="230">
        <f>'Export SMIS A NU SE ANEXA!'!AD33</f>
        <v>0</v>
      </c>
      <c r="H44" s="230">
        <f t="shared" si="1"/>
        <v>0</v>
      </c>
      <c r="I44" s="230">
        <f>'Export SMIS A NU SE ANEXA!'!S33</f>
        <v>0</v>
      </c>
      <c r="J44" s="230">
        <f>'Export SMIS A NU SE ANEXA!'!X33</f>
        <v>0</v>
      </c>
      <c r="K44" s="230">
        <f>'Export SMIS A NU SE ANEXA!'!Y33</f>
        <v>0</v>
      </c>
      <c r="L44" s="230">
        <f t="shared" si="2"/>
        <v>0</v>
      </c>
      <c r="M44" s="405">
        <f>'Export SMIS A NU SE ANEXA!'!F33</f>
        <v>0</v>
      </c>
      <c r="N44" s="406"/>
    </row>
    <row r="45" spans="1:14" ht="13.2" customHeight="1" x14ac:dyDescent="0.25">
      <c r="A45" s="228">
        <v>33</v>
      </c>
      <c r="B45" s="229">
        <f>'Export SMIS A NU SE ANEXA!'!G34</f>
        <v>0</v>
      </c>
      <c r="C45" s="2">
        <f>'Export SMIS A NU SE ANEXA!'!I34</f>
        <v>0</v>
      </c>
      <c r="D45" s="230">
        <f t="shared" si="0"/>
        <v>0</v>
      </c>
      <c r="E45" s="230">
        <f>'Export SMIS A NU SE ANEXA!'!AJ34</f>
        <v>0</v>
      </c>
      <c r="F45" s="230">
        <f>'Export SMIS A NU SE ANEXA!'!AM34</f>
        <v>0</v>
      </c>
      <c r="G45" s="230">
        <f>'Export SMIS A NU SE ANEXA!'!AD34</f>
        <v>0</v>
      </c>
      <c r="H45" s="230">
        <f t="shared" si="1"/>
        <v>0</v>
      </c>
      <c r="I45" s="230">
        <f>'Export SMIS A NU SE ANEXA!'!S34</f>
        <v>0</v>
      </c>
      <c r="J45" s="230">
        <f>'Export SMIS A NU SE ANEXA!'!X34</f>
        <v>0</v>
      </c>
      <c r="K45" s="230">
        <f>'Export SMIS A NU SE ANEXA!'!Y34</f>
        <v>0</v>
      </c>
      <c r="L45" s="230">
        <f t="shared" si="2"/>
        <v>0</v>
      </c>
      <c r="M45" s="405">
        <f>'Export SMIS A NU SE ANEXA!'!F34</f>
        <v>0</v>
      </c>
      <c r="N45" s="406"/>
    </row>
    <row r="46" spans="1:14" ht="13.2" customHeight="1" x14ac:dyDescent="0.25">
      <c r="A46" s="228">
        <v>34</v>
      </c>
      <c r="B46" s="229">
        <f>'Export SMIS A NU SE ANEXA!'!G35</f>
        <v>0</v>
      </c>
      <c r="C46" s="2">
        <f>'Export SMIS A NU SE ANEXA!'!I35</f>
        <v>0</v>
      </c>
      <c r="D46" s="230">
        <f t="shared" si="0"/>
        <v>0</v>
      </c>
      <c r="E46" s="230">
        <f>'Export SMIS A NU SE ANEXA!'!AJ35</f>
        <v>0</v>
      </c>
      <c r="F46" s="230">
        <f>'Export SMIS A NU SE ANEXA!'!AM35</f>
        <v>0</v>
      </c>
      <c r="G46" s="230">
        <f>'Export SMIS A NU SE ANEXA!'!AD35</f>
        <v>0</v>
      </c>
      <c r="H46" s="230">
        <f t="shared" si="1"/>
        <v>0</v>
      </c>
      <c r="I46" s="230">
        <f>'Export SMIS A NU SE ANEXA!'!S35</f>
        <v>0</v>
      </c>
      <c r="J46" s="230">
        <f>'Export SMIS A NU SE ANEXA!'!X35</f>
        <v>0</v>
      </c>
      <c r="K46" s="230">
        <f>'Export SMIS A NU SE ANEXA!'!Y35</f>
        <v>0</v>
      </c>
      <c r="L46" s="230">
        <f t="shared" si="2"/>
        <v>0</v>
      </c>
      <c r="M46" s="405">
        <f>'Export SMIS A NU SE ANEXA!'!F35</f>
        <v>0</v>
      </c>
      <c r="N46" s="406"/>
    </row>
    <row r="47" spans="1:14" ht="13.2" customHeight="1" x14ac:dyDescent="0.25">
      <c r="A47" s="228">
        <v>35</v>
      </c>
      <c r="B47" s="229">
        <f>'Export SMIS A NU SE ANEXA!'!G36</f>
        <v>0</v>
      </c>
      <c r="C47" s="2">
        <f>'Export SMIS A NU SE ANEXA!'!I36</f>
        <v>0</v>
      </c>
      <c r="D47" s="230">
        <f t="shared" si="0"/>
        <v>0</v>
      </c>
      <c r="E47" s="230">
        <f>'Export SMIS A NU SE ANEXA!'!AJ36</f>
        <v>0</v>
      </c>
      <c r="F47" s="230">
        <f>'Export SMIS A NU SE ANEXA!'!AM36</f>
        <v>0</v>
      </c>
      <c r="G47" s="230">
        <f>'Export SMIS A NU SE ANEXA!'!AD36</f>
        <v>0</v>
      </c>
      <c r="H47" s="230">
        <f t="shared" si="1"/>
        <v>0</v>
      </c>
      <c r="I47" s="230">
        <f>'Export SMIS A NU SE ANEXA!'!S36</f>
        <v>0</v>
      </c>
      <c r="J47" s="230">
        <f>'Export SMIS A NU SE ANEXA!'!X36</f>
        <v>0</v>
      </c>
      <c r="K47" s="230">
        <f>'Export SMIS A NU SE ANEXA!'!Y36</f>
        <v>0</v>
      </c>
      <c r="L47" s="230">
        <f t="shared" si="2"/>
        <v>0</v>
      </c>
      <c r="M47" s="405">
        <f>'Export SMIS A NU SE ANEXA!'!F36</f>
        <v>0</v>
      </c>
      <c r="N47" s="406"/>
    </row>
    <row r="48" spans="1:14" ht="13.2" customHeight="1" x14ac:dyDescent="0.25">
      <c r="A48" s="228">
        <v>36</v>
      </c>
      <c r="B48" s="229">
        <f>'Export SMIS A NU SE ANEXA!'!G37</f>
        <v>0</v>
      </c>
      <c r="C48" s="2">
        <f>'Export SMIS A NU SE ANEXA!'!I37</f>
        <v>0</v>
      </c>
      <c r="D48" s="230">
        <f t="shared" si="0"/>
        <v>0</v>
      </c>
      <c r="E48" s="230">
        <f>'Export SMIS A NU SE ANEXA!'!AJ37</f>
        <v>0</v>
      </c>
      <c r="F48" s="230">
        <f>'Export SMIS A NU SE ANEXA!'!AM37</f>
        <v>0</v>
      </c>
      <c r="G48" s="230">
        <f>'Export SMIS A NU SE ANEXA!'!AD37</f>
        <v>0</v>
      </c>
      <c r="H48" s="230">
        <f t="shared" si="1"/>
        <v>0</v>
      </c>
      <c r="I48" s="230">
        <f>'Export SMIS A NU SE ANEXA!'!S37</f>
        <v>0</v>
      </c>
      <c r="J48" s="230">
        <f>'Export SMIS A NU SE ANEXA!'!X37</f>
        <v>0</v>
      </c>
      <c r="K48" s="230">
        <f>'Export SMIS A NU SE ANEXA!'!Y37</f>
        <v>0</v>
      </c>
      <c r="L48" s="230">
        <f t="shared" si="2"/>
        <v>0</v>
      </c>
      <c r="M48" s="405">
        <f>'Export SMIS A NU SE ANEXA!'!F37</f>
        <v>0</v>
      </c>
      <c r="N48" s="406"/>
    </row>
    <row r="49" spans="1:14" ht="13.2" customHeight="1" x14ac:dyDescent="0.25">
      <c r="A49" s="228">
        <v>37</v>
      </c>
      <c r="B49" s="229">
        <f>'Export SMIS A NU SE ANEXA!'!G38</f>
        <v>0</v>
      </c>
      <c r="C49" s="2">
        <f>'Export SMIS A NU SE ANEXA!'!I38</f>
        <v>0</v>
      </c>
      <c r="D49" s="230">
        <f t="shared" si="0"/>
        <v>0</v>
      </c>
      <c r="E49" s="230">
        <f>'Export SMIS A NU SE ANEXA!'!AJ38</f>
        <v>0</v>
      </c>
      <c r="F49" s="230">
        <f>'Export SMIS A NU SE ANEXA!'!AM38</f>
        <v>0</v>
      </c>
      <c r="G49" s="230">
        <f>'Export SMIS A NU SE ANEXA!'!AD38</f>
        <v>0</v>
      </c>
      <c r="H49" s="230">
        <f t="shared" si="1"/>
        <v>0</v>
      </c>
      <c r="I49" s="230">
        <f>'Export SMIS A NU SE ANEXA!'!S38</f>
        <v>0</v>
      </c>
      <c r="J49" s="230">
        <f>'Export SMIS A NU SE ANEXA!'!X38</f>
        <v>0</v>
      </c>
      <c r="K49" s="230">
        <f>'Export SMIS A NU SE ANEXA!'!Y38</f>
        <v>0</v>
      </c>
      <c r="L49" s="230">
        <f t="shared" si="2"/>
        <v>0</v>
      </c>
      <c r="M49" s="405">
        <f>'Export SMIS A NU SE ANEXA!'!F38</f>
        <v>0</v>
      </c>
      <c r="N49" s="406"/>
    </row>
    <row r="50" spans="1:14" ht="13.2" customHeight="1" x14ac:dyDescent="0.25">
      <c r="A50" s="228">
        <v>38</v>
      </c>
      <c r="B50" s="229">
        <f>'Export SMIS A NU SE ANEXA!'!G39</f>
        <v>0</v>
      </c>
      <c r="C50" s="2">
        <f>'Export SMIS A NU SE ANEXA!'!I39</f>
        <v>0</v>
      </c>
      <c r="D50" s="230">
        <f t="shared" si="0"/>
        <v>0</v>
      </c>
      <c r="E50" s="230">
        <f>'Export SMIS A NU SE ANEXA!'!AJ39</f>
        <v>0</v>
      </c>
      <c r="F50" s="230">
        <f>'Export SMIS A NU SE ANEXA!'!AM39</f>
        <v>0</v>
      </c>
      <c r="G50" s="230">
        <f>'Export SMIS A NU SE ANEXA!'!AD39</f>
        <v>0</v>
      </c>
      <c r="H50" s="230">
        <f t="shared" si="1"/>
        <v>0</v>
      </c>
      <c r="I50" s="230">
        <f>'Export SMIS A NU SE ANEXA!'!S39</f>
        <v>0</v>
      </c>
      <c r="J50" s="230">
        <f>'Export SMIS A NU SE ANEXA!'!X39</f>
        <v>0</v>
      </c>
      <c r="K50" s="230">
        <f>'Export SMIS A NU SE ANEXA!'!Y39</f>
        <v>0</v>
      </c>
      <c r="L50" s="230">
        <f t="shared" si="2"/>
        <v>0</v>
      </c>
      <c r="M50" s="405">
        <f>'Export SMIS A NU SE ANEXA!'!F39</f>
        <v>0</v>
      </c>
      <c r="N50" s="406"/>
    </row>
    <row r="51" spans="1:14" ht="13.2" customHeight="1" x14ac:dyDescent="0.25">
      <c r="A51" s="228">
        <v>39</v>
      </c>
      <c r="B51" s="229">
        <f>'Export SMIS A NU SE ANEXA!'!G40</f>
        <v>0</v>
      </c>
      <c r="C51" s="2">
        <f>'Export SMIS A NU SE ANEXA!'!I40</f>
        <v>0</v>
      </c>
      <c r="D51" s="230">
        <f t="shared" si="0"/>
        <v>0</v>
      </c>
      <c r="E51" s="230">
        <f>'Export SMIS A NU SE ANEXA!'!AJ40</f>
        <v>0</v>
      </c>
      <c r="F51" s="230">
        <f>'Export SMIS A NU SE ANEXA!'!AM40</f>
        <v>0</v>
      </c>
      <c r="G51" s="230">
        <f>'Export SMIS A NU SE ANEXA!'!AD40</f>
        <v>0</v>
      </c>
      <c r="H51" s="230">
        <f t="shared" si="1"/>
        <v>0</v>
      </c>
      <c r="I51" s="230">
        <f>'Export SMIS A NU SE ANEXA!'!S40</f>
        <v>0</v>
      </c>
      <c r="J51" s="230">
        <f>'Export SMIS A NU SE ANEXA!'!X40</f>
        <v>0</v>
      </c>
      <c r="K51" s="230">
        <f>'Export SMIS A NU SE ANEXA!'!Y40</f>
        <v>0</v>
      </c>
      <c r="L51" s="230">
        <f t="shared" si="2"/>
        <v>0</v>
      </c>
      <c r="M51" s="405">
        <f>'Export SMIS A NU SE ANEXA!'!F40</f>
        <v>0</v>
      </c>
      <c r="N51" s="406"/>
    </row>
    <row r="52" spans="1:14" ht="13.2" customHeight="1" x14ac:dyDescent="0.25">
      <c r="A52" s="228">
        <v>40</v>
      </c>
      <c r="B52" s="229">
        <f>'Export SMIS A NU SE ANEXA!'!G41</f>
        <v>0</v>
      </c>
      <c r="C52" s="2">
        <f>'Export SMIS A NU SE ANEXA!'!I41</f>
        <v>0</v>
      </c>
      <c r="D52" s="230">
        <f t="shared" si="0"/>
        <v>0</v>
      </c>
      <c r="E52" s="230">
        <f>'Export SMIS A NU SE ANEXA!'!AJ41</f>
        <v>0</v>
      </c>
      <c r="F52" s="230">
        <f>'Export SMIS A NU SE ANEXA!'!AM41</f>
        <v>0</v>
      </c>
      <c r="G52" s="230">
        <f>'Export SMIS A NU SE ANEXA!'!AD41</f>
        <v>0</v>
      </c>
      <c r="H52" s="230">
        <f t="shared" si="1"/>
        <v>0</v>
      </c>
      <c r="I52" s="230">
        <f>'Export SMIS A NU SE ANEXA!'!S41</f>
        <v>0</v>
      </c>
      <c r="J52" s="230">
        <f>'Export SMIS A NU SE ANEXA!'!X41</f>
        <v>0</v>
      </c>
      <c r="K52" s="230">
        <f>'Export SMIS A NU SE ANEXA!'!Y41</f>
        <v>0</v>
      </c>
      <c r="L52" s="230">
        <f t="shared" si="2"/>
        <v>0</v>
      </c>
      <c r="M52" s="405">
        <f>'Export SMIS A NU SE ANEXA!'!F41</f>
        <v>0</v>
      </c>
      <c r="N52" s="406"/>
    </row>
    <row r="53" spans="1:14" ht="13.2" customHeight="1" x14ac:dyDescent="0.25">
      <c r="A53" s="398" t="s">
        <v>0</v>
      </c>
      <c r="B53" s="399"/>
      <c r="C53" s="400"/>
      <c r="D53" s="231">
        <f>SUM(D13:D52)</f>
        <v>0</v>
      </c>
      <c r="E53" s="231">
        <f t="shared" ref="E53:K53" si="3">SUM(E13:E52)</f>
        <v>0</v>
      </c>
      <c r="F53" s="231">
        <f t="shared" si="3"/>
        <v>0</v>
      </c>
      <c r="G53" s="231">
        <f t="shared" si="3"/>
        <v>0</v>
      </c>
      <c r="H53" s="231">
        <f t="shared" si="3"/>
        <v>0</v>
      </c>
      <c r="I53" s="231">
        <f t="shared" si="3"/>
        <v>0</v>
      </c>
      <c r="J53" s="231">
        <f t="shared" si="3"/>
        <v>0</v>
      </c>
      <c r="K53" s="231">
        <f t="shared" si="3"/>
        <v>0</v>
      </c>
      <c r="L53" s="231">
        <f>SUM(L13:L52)</f>
        <v>0</v>
      </c>
    </row>
    <row r="54" spans="1:14" ht="13.2" customHeight="1" x14ac:dyDescent="0.25">
      <c r="D54" s="3" t="str">
        <f>IF(D53=Buget_cerere!E77,"OK","ERROR")</f>
        <v>OK</v>
      </c>
      <c r="E54" s="392" t="str">
        <f>IF(E53+F53=ROUND(Buget_cerere!C87,2),"OK","ERROR")</f>
        <v>OK</v>
      </c>
      <c r="F54" s="393" t="str">
        <f t="shared" ref="F54" si="4">IF(F53=F55,"OK","ERROR")</f>
        <v>OK</v>
      </c>
      <c r="G54" s="232" t="str">
        <f>IF(G53=ROUND(Buget_cerere!C84-Buget_cerere!C86,2),"OK","ERROR")</f>
        <v>OK</v>
      </c>
      <c r="H54" s="3" t="str">
        <f>IF(H53=Buget_cerere!D77+Buget_cerere!G77,"OK","ERROR")</f>
        <v>OK</v>
      </c>
      <c r="I54" s="3" t="str">
        <f>IF(I53=Buget_cerere!D77,"OK","ERROR")</f>
        <v>OK</v>
      </c>
      <c r="J54" s="3" t="str">
        <f>IF(J53=Buget_cerere!G77,"OK","ERROR")</f>
        <v>OK</v>
      </c>
      <c r="K54" s="3" t="str">
        <f>IF(K53=Buget_cerere!H77,"OK","ERROR")</f>
        <v>OK</v>
      </c>
      <c r="L54" s="3" t="str">
        <f>IF(L53=Buget_cerere!I77,"OK","ERROR")</f>
        <v>OK</v>
      </c>
    </row>
    <row r="55" spans="1:14" ht="13.2" customHeight="1" x14ac:dyDescent="0.25">
      <c r="D55" s="233"/>
      <c r="E55" s="394"/>
      <c r="F55" s="394"/>
      <c r="G55" s="234"/>
      <c r="H55" s="233"/>
      <c r="I55" s="233"/>
      <c r="J55" s="233"/>
      <c r="K55" s="233"/>
      <c r="L55" s="233"/>
    </row>
    <row r="56" spans="1:14" ht="13.2" customHeight="1" x14ac:dyDescent="0.25">
      <c r="D56" s="235"/>
      <c r="E56" s="235"/>
      <c r="F56" s="235"/>
    </row>
    <row r="57" spans="1:14" ht="13.2" customHeight="1" x14ac:dyDescent="0.25">
      <c r="D57" s="235"/>
      <c r="F57" s="235"/>
    </row>
    <row r="58" spans="1:14" ht="13.2" customHeight="1" x14ac:dyDescent="0.25">
      <c r="D58" s="235"/>
    </row>
    <row r="59" spans="1:14" ht="13.2" customHeight="1" x14ac:dyDescent="0.25">
      <c r="D59" s="235"/>
    </row>
    <row r="60" spans="1:14" ht="13.2" customHeight="1" x14ac:dyDescent="0.25">
      <c r="D60" s="235"/>
    </row>
    <row r="61" spans="1:14" ht="13.2" customHeight="1" x14ac:dyDescent="0.25">
      <c r="D61" s="236"/>
      <c r="E61" s="235"/>
    </row>
  </sheetData>
  <sheetProtection algorithmName="SHA-512" hashValue="lmyGrvSBIR6P9Cvvw4zaEgzvVyNm4JLhc7D8PBnBgQlYLfj7JkkW9quFvog7KHDdw27XqfqYnYhcE5KL2xUxbA==" saltValue="GkblEIk8nk6/cryp/XHzyw==" spinCount="100000" sheet="1" objects="1" scenarios="1"/>
  <mergeCells count="58">
    <mergeCell ref="M48:N48"/>
    <mergeCell ref="M49:N49"/>
    <mergeCell ref="M50:N50"/>
    <mergeCell ref="M51:N51"/>
    <mergeCell ref="M52:N52"/>
    <mergeCell ref="M43:N43"/>
    <mergeCell ref="M44:N44"/>
    <mergeCell ref="M45:N45"/>
    <mergeCell ref="M46:N46"/>
    <mergeCell ref="M47:N47"/>
    <mergeCell ref="M38:N38"/>
    <mergeCell ref="M39:N39"/>
    <mergeCell ref="M40:N40"/>
    <mergeCell ref="M41:N41"/>
    <mergeCell ref="M42:N42"/>
    <mergeCell ref="M33:N33"/>
    <mergeCell ref="M34:N34"/>
    <mergeCell ref="M35:N35"/>
    <mergeCell ref="M36:N36"/>
    <mergeCell ref="M37:N37"/>
    <mergeCell ref="M28:N28"/>
    <mergeCell ref="M29:N29"/>
    <mergeCell ref="M30:N30"/>
    <mergeCell ref="M31:N31"/>
    <mergeCell ref="M32:N32"/>
    <mergeCell ref="M23:N23"/>
    <mergeCell ref="M24:N24"/>
    <mergeCell ref="M25:N25"/>
    <mergeCell ref="M26:N26"/>
    <mergeCell ref="M27:N27"/>
    <mergeCell ref="M18:N18"/>
    <mergeCell ref="M19:N19"/>
    <mergeCell ref="M20:N20"/>
    <mergeCell ref="M21:N21"/>
    <mergeCell ref="M22:N22"/>
    <mergeCell ref="M13:N13"/>
    <mergeCell ref="M14:N14"/>
    <mergeCell ref="M15:N15"/>
    <mergeCell ref="M16:N16"/>
    <mergeCell ref="M17:N17"/>
    <mergeCell ref="B1:L1"/>
    <mergeCell ref="B3:L3"/>
    <mergeCell ref="B2:L2"/>
    <mergeCell ref="B4:L4"/>
    <mergeCell ref="B5:L5"/>
    <mergeCell ref="B6:L6"/>
    <mergeCell ref="E54:F54"/>
    <mergeCell ref="E55:F55"/>
    <mergeCell ref="C8:D8"/>
    <mergeCell ref="C7:L7"/>
    <mergeCell ref="A53:C53"/>
    <mergeCell ref="A10:A11"/>
    <mergeCell ref="L10:L11"/>
    <mergeCell ref="B10:B11"/>
    <mergeCell ref="C10:C11"/>
    <mergeCell ref="D10:G10"/>
    <mergeCell ref="H10:J10"/>
    <mergeCell ref="K10:K11"/>
  </mergeCells>
  <conditionalFormatting sqref="D54:E54 G54:L54">
    <cfRule type="cellIs" dxfId="0" priority="1" operator="equal">
      <formula>"error"</formula>
    </cfRule>
  </conditionalFormatting>
  <pageMargins left="0.2" right="0.2" top="0.5" bottom="0.25" header="0" footer="0"/>
  <pageSetup paperSize="9" fitToWidth="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7</vt:i4>
      </vt:variant>
      <vt:variant>
        <vt:lpstr>Zone denumite</vt:lpstr>
      </vt:variant>
      <vt:variant>
        <vt:i4>3</vt:i4>
      </vt:variant>
    </vt:vector>
  </HeadingPairs>
  <TitlesOfParts>
    <vt:vector size="10" baseType="lpstr">
      <vt:lpstr>Instructiuni</vt:lpstr>
      <vt:lpstr>Matrice Corelare Buget cu Deviz</vt:lpstr>
      <vt:lpstr>Buget_cerere</vt:lpstr>
      <vt:lpstr>Buget Obiective</vt:lpstr>
      <vt:lpstr>Buget Categorii Cheltuieli</vt:lpstr>
      <vt:lpstr>Export SMIS A NU SE ANEXA!</vt:lpstr>
      <vt:lpstr>Buget Sintetic</vt:lpstr>
      <vt:lpstr>Buget_cerere!OLE_LINK1</vt:lpstr>
      <vt:lpstr>'Buget Sintetic'!Zona_de_imprimat</vt:lpstr>
      <vt:lpstr>Buget_cerere!Zona_de_imprimat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Lucia Brabete</cp:lastModifiedBy>
  <cp:lastPrinted>2024-01-29T14:06:45Z</cp:lastPrinted>
  <dcterms:created xsi:type="dcterms:W3CDTF">2015-08-05T10:46:20Z</dcterms:created>
  <dcterms:modified xsi:type="dcterms:W3CDTF">2024-01-29T14:21:36Z</dcterms:modified>
</cp:coreProperties>
</file>